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melléklet" sheetId="1" r:id="rId1"/>
    <sheet name="2. melléklet" sheetId="2" r:id="rId2"/>
    <sheet name="3.,4. melléklet" sheetId="3" r:id="rId3"/>
    <sheet name="5. melléklet" sheetId="4" r:id="rId4"/>
    <sheet name="6. melléklet" sheetId="5" r:id="rId5"/>
    <sheet name="7. melléklet" sheetId="6" r:id="rId6"/>
    <sheet name="8. melléklet" sheetId="7" r:id="rId7"/>
    <sheet name="9. melléklet" sheetId="8" r:id="rId8"/>
    <sheet name="10. melléklet" sheetId="9" r:id="rId9"/>
    <sheet name="11. melléklet" sheetId="10" r:id="rId10"/>
    <sheet name="12. melléklet" sheetId="11" r:id="rId11"/>
    <sheet name="13. melléklet" sheetId="12" r:id="rId12"/>
    <sheet name="14. melléklet" sheetId="13" r:id="rId13"/>
    <sheet name="15. melléklet" sheetId="14" r:id="rId14"/>
    <sheet name="16. melléklet" sheetId="15" r:id="rId15"/>
    <sheet name="17. melléklet" sheetId="16" r:id="rId16"/>
  </sheets>
  <definedNames/>
  <calcPr fullCalcOnLoad="1"/>
</workbook>
</file>

<file path=xl/sharedStrings.xml><?xml version="1.0" encoding="utf-8"?>
<sst xmlns="http://schemas.openxmlformats.org/spreadsheetml/2006/main" count="1453" uniqueCount="803">
  <si>
    <t>Összesen</t>
  </si>
  <si>
    <t>Polgármesteri Hivatal</t>
  </si>
  <si>
    <t>2367 Újhartyán, Fő u.21.</t>
  </si>
  <si>
    <t>Újhartyán Községi Önkormányzat</t>
  </si>
  <si>
    <t>fő</t>
  </si>
  <si>
    <t>Önkormányzat Igazgatási tevékenység</t>
  </si>
  <si>
    <t>Háziorvosi szolgáltatás</t>
  </si>
  <si>
    <t>Védőnői szolgáltatás</t>
  </si>
  <si>
    <t>Közművelődés</t>
  </si>
  <si>
    <t>Létszám összesen:</t>
  </si>
  <si>
    <t>Közcélú foglalkoztatás</t>
  </si>
  <si>
    <t>Mindösszesen</t>
  </si>
  <si>
    <t>6. melléklet</t>
  </si>
  <si>
    <t>Bevétel</t>
  </si>
  <si>
    <t>Ft-ban</t>
  </si>
  <si>
    <t>Normatív állami, átengedett Szja</t>
  </si>
  <si>
    <t>Helyi adó</t>
  </si>
  <si>
    <t>Átvett pénz működésre</t>
  </si>
  <si>
    <t>Működési bevétel</t>
  </si>
  <si>
    <t>Fejlesztési bevétel</t>
  </si>
  <si>
    <t>Bevétel összesen:</t>
  </si>
  <si>
    <t>Kiadás</t>
  </si>
  <si>
    <t>Óvoda</t>
  </si>
  <si>
    <t>Közvilágítás</t>
  </si>
  <si>
    <t>Konyha</t>
  </si>
  <si>
    <t>Védőnő</t>
  </si>
  <si>
    <t>Sport</t>
  </si>
  <si>
    <t>Szakfeladat</t>
  </si>
  <si>
    <t>Járulékok</t>
  </si>
  <si>
    <t>Dologi kiadás</t>
  </si>
  <si>
    <t>Fejlesztés</t>
  </si>
  <si>
    <t>Kiadás összesen</t>
  </si>
  <si>
    <t>11.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</si>
  <si>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</si>
  <si>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</si>
  <si>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</si>
  <si>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</si>
  <si>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</si>
  <si>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</si>
  <si>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</si>
  <si>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</si>
  <si>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</si>
  <si>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</si>
  <si>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</si>
  <si>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</si>
  <si>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</si>
  <si>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</si>
  <si>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bevételek</t>
  </si>
  <si>
    <t>Költségvetési támogatás</t>
  </si>
  <si>
    <t>Felhalmozási bevétel</t>
  </si>
  <si>
    <t>Átvett pénz</t>
  </si>
  <si>
    <t>Finanszírozási bevétel</t>
  </si>
  <si>
    <t>Bevétel összesen</t>
  </si>
  <si>
    <t>Kiadások</t>
  </si>
  <si>
    <t>Személyi juttatás</t>
  </si>
  <si>
    <t>Támogatások</t>
  </si>
  <si>
    <t>Kamatkiadások</t>
  </si>
  <si>
    <t>Felhalmozási kiadások</t>
  </si>
  <si>
    <t>Finanszírozási kiadás</t>
  </si>
  <si>
    <t>9. melléklet</t>
  </si>
  <si>
    <t xml:space="preserve">A működési és fejlesztési célú bevételek és kiadások </t>
  </si>
  <si>
    <t>alakulását külön bemutató mérleg</t>
  </si>
  <si>
    <t>1000 Ft-ban</t>
  </si>
  <si>
    <t>Önkormányzat működési bevételei</t>
  </si>
  <si>
    <t>Intézményi működési bevételek</t>
  </si>
  <si>
    <t>Önkormányzatok sajátos működési bevételei</t>
  </si>
  <si>
    <t>Szja alapján</t>
  </si>
  <si>
    <t>Helyi adók</t>
  </si>
  <si>
    <t>Átengedett központi adók</t>
  </si>
  <si>
    <t>Támogatások, kiegészítések</t>
  </si>
  <si>
    <t>Normatív hozzájárulások</t>
  </si>
  <si>
    <t>Normatív kötött felhasználású támogatás</t>
  </si>
  <si>
    <t>Felhalmozási bevételek</t>
  </si>
  <si>
    <t>Tárgyi eszközök értékesítése</t>
  </si>
  <si>
    <t>Önkormányzat sajátos felhalmozási bevételei</t>
  </si>
  <si>
    <t>Véglegesen átvett pénzeszközök</t>
  </si>
  <si>
    <t>OEP-től átvett pénzeszköz</t>
  </si>
  <si>
    <t>Egyéb költségvetési szervtől átvett</t>
  </si>
  <si>
    <t>Államháztartáson kívülről átvett</t>
  </si>
  <si>
    <t>Költségvetési bevételek összesen</t>
  </si>
  <si>
    <t>Finanszírozási célú műveletek bevételei</t>
  </si>
  <si>
    <t>Rövid lejáratú hitelek felvétele</t>
  </si>
  <si>
    <t>BEVÉTELEK ÖSSZESEN</t>
  </si>
  <si>
    <t>Működési célú kiadások</t>
  </si>
  <si>
    <t>Személyi juttatások</t>
  </si>
  <si>
    <t>Dologi kiadások</t>
  </si>
  <si>
    <t>Támogatásértékű működési kiadás</t>
  </si>
  <si>
    <t>Működési célú pénzeszközátadás</t>
  </si>
  <si>
    <t>Ellátottak pénzbeli juttatása</t>
  </si>
  <si>
    <t>Intézményi beruházási kiadások</t>
  </si>
  <si>
    <t>Tartalékok</t>
  </si>
  <si>
    <t>Általános tartalék</t>
  </si>
  <si>
    <t>Költségvetési kiadások összesen</t>
  </si>
  <si>
    <t>Finanszírozási célú műveletek kiadásai</t>
  </si>
  <si>
    <t>Rövid lejáratú hitelek törlesztése</t>
  </si>
  <si>
    <t>Hosszú lejáratú hitelek törlesztése</t>
  </si>
  <si>
    <t>KIADÁSOK ÖSSZESEN</t>
  </si>
  <si>
    <t>Költségvetési bevételek és kiadások egyenlege</t>
  </si>
  <si>
    <t>Finanszírozási célú bevételek és kiadások egyenlege</t>
  </si>
  <si>
    <t>8. melléklet</t>
  </si>
  <si>
    <t>Kimutatás</t>
  </si>
  <si>
    <t>Hitelképesség felső határa</t>
  </si>
  <si>
    <t>Gépjárműadó</t>
  </si>
  <si>
    <t>Saját bevételek</t>
  </si>
  <si>
    <t>Hosszú lejáratú hitelek visszafizetése</t>
  </si>
  <si>
    <t>Rövid lejáratú hitelek visszafizetése</t>
  </si>
  <si>
    <t>Rövid lejáratú kötelezettség</t>
  </si>
  <si>
    <t>4. melléklet</t>
  </si>
  <si>
    <t>5. melléklet</t>
  </si>
  <si>
    <t>Ingatlan eladás</t>
  </si>
  <si>
    <t>Fejlesztési bevétel összesen</t>
  </si>
  <si>
    <t>Teljes munkaidőben foglalkoztatottak</t>
  </si>
  <si>
    <t>Részmunkaidőben foglalkoztatottak</t>
  </si>
  <si>
    <t>Háziorvosi ügyelet</t>
  </si>
  <si>
    <t>Községgazdálkodási feladatok</t>
  </si>
  <si>
    <t>Idősügyi önk. kezd.</t>
  </si>
  <si>
    <t>Helyi önkormányzat</t>
  </si>
  <si>
    <t>Önkormányzat Hivatala</t>
  </si>
  <si>
    <t>Német Nemzetiségi Óvoda</t>
  </si>
  <si>
    <t>Az Önkormányzat működési és fejlesztési bevételeinek, kiadásainak alakulása</t>
  </si>
  <si>
    <t>ezer Ft-ban</t>
  </si>
  <si>
    <t>Működés</t>
  </si>
  <si>
    <t>Normatíva</t>
  </si>
  <si>
    <t>Működési bevétel összesen</t>
  </si>
  <si>
    <t>Önkormányzat</t>
  </si>
  <si>
    <t>Polg.Hiv.</t>
  </si>
  <si>
    <t>Működési kiadás összesen</t>
  </si>
  <si>
    <t>Fejlesztési kiadás összesen</t>
  </si>
  <si>
    <t>Fejlesztési hiány</t>
  </si>
  <si>
    <t>Nemzetiségi Önkormányzat</t>
  </si>
  <si>
    <t>Községgazdálkodás</t>
  </si>
  <si>
    <t>Civil szervezetek támogatása</t>
  </si>
  <si>
    <t>Területeladás Edison House</t>
  </si>
  <si>
    <t>Területeladás baromfifeldolgozó</t>
  </si>
  <si>
    <t>Szennyvíztisztító Kakucs önrész</t>
  </si>
  <si>
    <t>Támog., pénzeszk.átadás</t>
  </si>
  <si>
    <t>Hiteltörl., kamat</t>
  </si>
  <si>
    <t>Beruházás</t>
  </si>
  <si>
    <t>Helyi Önkormányzat összesen</t>
  </si>
  <si>
    <t>Polgármesteri Hivatal összesen</t>
  </si>
  <si>
    <t>851013-1 Nemzetiségi óvodai nevelés</t>
  </si>
  <si>
    <t>Német Nemzetiségi Óvoda összesen</t>
  </si>
  <si>
    <t>14. melléklet</t>
  </si>
  <si>
    <t>Európai Uniós forrásból finanszírozott beruházások</t>
  </si>
  <si>
    <t>3. melléklet</t>
  </si>
  <si>
    <t>16. melléklet</t>
  </si>
  <si>
    <t>Működési célú bevételek</t>
  </si>
  <si>
    <t>Felhalmozási célú bevételek</t>
  </si>
  <si>
    <t xml:space="preserve">Intézményi működési </t>
  </si>
  <si>
    <t>Pénzeszközátvétel</t>
  </si>
  <si>
    <t>Támogatásértékű m.bev.</t>
  </si>
  <si>
    <t>2367 Újhartyán, Fő u. 21.</t>
  </si>
  <si>
    <t>Intézmény</t>
  </si>
  <si>
    <t>Feladatra jutó kiadási előirányzat</t>
  </si>
  <si>
    <t>Feladathoz rendelt állami normatíva</t>
  </si>
  <si>
    <t>Önkormányzatot terhelő kiadás</t>
  </si>
  <si>
    <t>Forintban</t>
  </si>
  <si>
    <t>Jogcím megnevezése</t>
  </si>
  <si>
    <t>Fő</t>
  </si>
  <si>
    <t>Ft/fő</t>
  </si>
  <si>
    <t>Óvodai nevelés összesen</t>
  </si>
  <si>
    <t>Normatív hozzájárulás, támogatás mindösszesen</t>
  </si>
  <si>
    <t>2367 Újhartyán, Fő  u.21.</t>
  </si>
  <si>
    <t>Támogatás összege forintban</t>
  </si>
  <si>
    <t>Jogcím</t>
  </si>
  <si>
    <t>Lakosságszám</t>
  </si>
  <si>
    <t>Település igazgatási feladatok</t>
  </si>
  <si>
    <t>Lakott külterületi lakás</t>
  </si>
  <si>
    <t>Körzeti igazgatási feladatok</t>
  </si>
  <si>
    <t>Pénzbeni és term.szoc juttatás</t>
  </si>
  <si>
    <t>Lakáshozjutás</t>
  </si>
  <si>
    <t>Óvodai ellátás</t>
  </si>
  <si>
    <t>Iskolai oktatás 1-4 évf.</t>
  </si>
  <si>
    <t>Iskolai oktatás 5-8 évf.</t>
  </si>
  <si>
    <t>Gyógypedagógia   -óvoda</t>
  </si>
  <si>
    <t>Gyógypedagógia   -iskola</t>
  </si>
  <si>
    <t>Napközis fogl.</t>
  </si>
  <si>
    <t>Nemzetiségi oktatás</t>
  </si>
  <si>
    <t>Bejáró gyermekek - óvoda</t>
  </si>
  <si>
    <t>Bejáró gyermekek - iskola</t>
  </si>
  <si>
    <t>Kistelepülések támogat. - óvoda</t>
  </si>
  <si>
    <t>Kistelepülések támogat. - iskola</t>
  </si>
  <si>
    <t>Étkeztetés támogatása - óvoda</t>
  </si>
  <si>
    <t>Étkeztetés támogatása - iskola</t>
  </si>
  <si>
    <t>Tanulók tankönyvtámogatása</t>
  </si>
  <si>
    <t>Közművelődési feladatok</t>
  </si>
  <si>
    <t>Pedagógus szakvizsga</t>
  </si>
  <si>
    <t>Osztályfőnöki pótlék</t>
  </si>
  <si>
    <t>Pedagógiai szakmai szolgálat</t>
  </si>
  <si>
    <t>Települési sportfeladatok</t>
  </si>
  <si>
    <t>Tömegközlekedési feladat</t>
  </si>
  <si>
    <t>Diáksport</t>
  </si>
  <si>
    <t>Szakmai informatikai feladatok</t>
  </si>
  <si>
    <t>Normatív összesen:</t>
  </si>
  <si>
    <t>SZJA 8%</t>
  </si>
  <si>
    <t>Jövedelem differenciálás mérs.</t>
  </si>
  <si>
    <t>Központi támogatás</t>
  </si>
  <si>
    <t>Kisebbségi Önkorm. Finansz.</t>
  </si>
  <si>
    <t>Összesen:</t>
  </si>
  <si>
    <t>13. melléklet</t>
  </si>
  <si>
    <t>12. melléklet</t>
  </si>
  <si>
    <t>7. melléklet</t>
  </si>
  <si>
    <t>1. melléklet</t>
  </si>
  <si>
    <t>forintban</t>
  </si>
  <si>
    <t>Építményadó</t>
  </si>
  <si>
    <t>Telekadó</t>
  </si>
  <si>
    <t>Iparűzési adó 1,6%</t>
  </si>
  <si>
    <t>Késedelmi pótlék</t>
  </si>
  <si>
    <t>Bírság, önell.pótlék</t>
  </si>
  <si>
    <t>Helyi adó összesen</t>
  </si>
  <si>
    <t>Kedvezményes étkeztetés</t>
  </si>
  <si>
    <t>Lakott külter.lakás</t>
  </si>
  <si>
    <t>TB finanszírozás védőnő, iskola eü.</t>
  </si>
  <si>
    <t>TB finaszírozás ügyelet</t>
  </si>
  <si>
    <t>Önkormányzatoktól ügyeletre</t>
  </si>
  <si>
    <t>Mezőőrök tám.</t>
  </si>
  <si>
    <t>Közmunka program</t>
  </si>
  <si>
    <t>Működésre átvett pénz összesen</t>
  </si>
  <si>
    <t>Étkezési díjak</t>
  </si>
  <si>
    <t>ÁFA 27%</t>
  </si>
  <si>
    <t>Étkezési bevétel összesen</t>
  </si>
  <si>
    <t>Közterület búcsú</t>
  </si>
  <si>
    <t>Westel bérlet</t>
  </si>
  <si>
    <t>Iskola tornaterem</t>
  </si>
  <si>
    <t>Közterületfoglalás mozgóárusítás</t>
  </si>
  <si>
    <t>Áfa 27%</t>
  </si>
  <si>
    <t>Működési bevételek összesen</t>
  </si>
  <si>
    <t>Folyószámlahitel</t>
  </si>
  <si>
    <t>Működési célú finanszírozási bevétel</t>
  </si>
  <si>
    <t>Működési bevétel mindösszesen</t>
  </si>
  <si>
    <t xml:space="preserve">Ingatlan eladás </t>
  </si>
  <si>
    <t>Területvétel baromfifeldolgozó</t>
  </si>
  <si>
    <t>Bevétel mindösszesen</t>
  </si>
  <si>
    <t xml:space="preserve">2. melléklet </t>
  </si>
  <si>
    <t>Szakfeladat összesen:</t>
  </si>
  <si>
    <t>Szakfeladat összesen</t>
  </si>
  <si>
    <t>Közalkalmazottak pótléka</t>
  </si>
  <si>
    <t>Járulék</t>
  </si>
  <si>
    <t>Élelmiszer beszerzés</t>
  </si>
  <si>
    <t>Gyógyszer</t>
  </si>
  <si>
    <t>Kisértékű eszköz</t>
  </si>
  <si>
    <t>Villamosenergia</t>
  </si>
  <si>
    <t>Víz,csatorna</t>
  </si>
  <si>
    <t>Víz, csatorna</t>
  </si>
  <si>
    <t>Közép-,felsőfokú oktatásban résztvevők juttatásai</t>
  </si>
  <si>
    <t>Szoc. hozzájárulási adó</t>
  </si>
  <si>
    <t>Gázenergia</t>
  </si>
  <si>
    <t>Karbantartás</t>
  </si>
  <si>
    <t>Belföldi kiküldetés</t>
  </si>
  <si>
    <t>Pénzeszköz átadás vállalkozásnak</t>
  </si>
  <si>
    <t>További munkaviszonyt létesítő jutt.</t>
  </si>
  <si>
    <t>Szoc.hj.adó</t>
  </si>
  <si>
    <t>Irodaszer, nyomtatvány</t>
  </si>
  <si>
    <t>Üzemanyag</t>
  </si>
  <si>
    <t>Szoc. Hj.adó</t>
  </si>
  <si>
    <t>Rendszeres gyermekvédelmi kedvezmény</t>
  </si>
  <si>
    <t>Óvodáztatási támogatás</t>
  </si>
  <si>
    <t>Pénzbeli átmeneti segélyek</t>
  </si>
  <si>
    <t>Közgyógyellátás</t>
  </si>
  <si>
    <t>Köztemetés</t>
  </si>
  <si>
    <t>Helyi lakásépítési támogatás</t>
  </si>
  <si>
    <t>Egyéb üzemeltetés</t>
  </si>
  <si>
    <t>Közalkalmazottak jutt.</t>
  </si>
  <si>
    <t>Támogatás önk-i szervnek</t>
  </si>
  <si>
    <t>Működési c. pénzeszk.átadás non-profit szervnek</t>
  </si>
  <si>
    <t>Reprezentáció</t>
  </si>
  <si>
    <t>Egyéb dologi kiadás</t>
  </si>
  <si>
    <t>Hajtó, kenőanyag</t>
  </si>
  <si>
    <t>Egyéb dologi</t>
  </si>
  <si>
    <t>HELYI ÖNKORMÁNYZAT ÖSSZESEN</t>
  </si>
  <si>
    <t xml:space="preserve">Személyi juttatások </t>
  </si>
  <si>
    <t>Köztisztviselők jubileumi jutalma</t>
  </si>
  <si>
    <t>Köztisztviselők egyéb munkavégzés</t>
  </si>
  <si>
    <t>Állományba nem tartozók megbízási díja</t>
  </si>
  <si>
    <t>Egészségügyi hj.</t>
  </si>
  <si>
    <t>Szakkönyv</t>
  </si>
  <si>
    <t>Folyóirat</t>
  </si>
  <si>
    <t>Karbantartás, kisjavítás</t>
  </si>
  <si>
    <t>Cégautóadó</t>
  </si>
  <si>
    <t>Felső Homokhátság</t>
  </si>
  <si>
    <t>Újszülöttek támogatása</t>
  </si>
  <si>
    <t>Építéshatóság</t>
  </si>
  <si>
    <t>POLGÁRMESTERI HIVATAL ÖSSZESEN</t>
  </si>
  <si>
    <t>KIADÁSI ÖSSZESÍTŐ</t>
  </si>
  <si>
    <t>HELYI ÖNKORMÁNYZAT</t>
  </si>
  <si>
    <t>Települési hulladék</t>
  </si>
  <si>
    <t>Óvodai étkeztetés</t>
  </si>
  <si>
    <t>Iskolai étkeztetés</t>
  </si>
  <si>
    <t>Munkahelyi vendéglátás</t>
  </si>
  <si>
    <t>Szociális ösztöndíjak</t>
  </si>
  <si>
    <t>Háziorvosi alapellátás</t>
  </si>
  <si>
    <t>Lakásfenntartási támogatás</t>
  </si>
  <si>
    <t>Idősügyi önk.kezdeményezés</t>
  </si>
  <si>
    <t>Sporttevékenység</t>
  </si>
  <si>
    <t>Alapfokú zeneiskola</t>
  </si>
  <si>
    <t>POLGÁRMESTERI HIVATAL</t>
  </si>
  <si>
    <t>841112-1</t>
  </si>
  <si>
    <t>Önkormányzati jogalkotás</t>
  </si>
  <si>
    <t>841126-1</t>
  </si>
  <si>
    <t>NÉMET NEMZETISÉGI ÓVODA</t>
  </si>
  <si>
    <t>MINDÖSSZESEN</t>
  </si>
  <si>
    <t>NÉMET NEMZETISÉGI ÖNKORMÁNYZAT</t>
  </si>
  <si>
    <t>10. melléklet</t>
  </si>
  <si>
    <t>Bérpótló juttatás</t>
  </si>
  <si>
    <t xml:space="preserve">Magánszemélyek komm. adója </t>
  </si>
  <si>
    <t>Mezőőri járulék, egyéb sajátos bevétel</t>
  </si>
  <si>
    <t>Talajterhelési díj, egyéb</t>
  </si>
  <si>
    <t>Óvodaműködtetés támogatása</t>
  </si>
  <si>
    <t>Egyéb kötelező önkormányzati feladatok támogatása</t>
  </si>
  <si>
    <t>Közművelődési feladatok támogatása</t>
  </si>
  <si>
    <t>Közalkalmazottak túlóra díja</t>
  </si>
  <si>
    <t>Tisztítószer</t>
  </si>
  <si>
    <t>Intézményvezetői pótlék</t>
  </si>
  <si>
    <t>Munkaruha</t>
  </si>
  <si>
    <t>Iskolafenntartás</t>
  </si>
  <si>
    <t>Révfülöpi tábor</t>
  </si>
  <si>
    <t>Civil Alap</t>
  </si>
  <si>
    <t>Nyugdíjas klub</t>
  </si>
  <si>
    <t>Működési célú külcsön nyújtása önk-i vállalkozásnak</t>
  </si>
  <si>
    <t>Támogatásértékű működési kiadások</t>
  </si>
  <si>
    <t>Együtt segítő szolgálat</t>
  </si>
  <si>
    <t>Fejlesztési kiadások</t>
  </si>
  <si>
    <t>Önkormányzatok elszámolásai</t>
  </si>
  <si>
    <t xml:space="preserve"> ÖNKORMÁNYZAT MŰKÖDÉS ÖSSZESEN</t>
  </si>
  <si>
    <t>ÖNKORMÁNYZAT FEJLESZTÉS ÖSSZESEN</t>
  </si>
  <si>
    <t>ÖNKORMÁNYZAT FINANSZÍROZÁS ÖSSZESEN</t>
  </si>
  <si>
    <t>HELYI ÖNKORMÁNYZAT MINDÖSSZESEN</t>
  </si>
  <si>
    <t>Beruházási áfa</t>
  </si>
  <si>
    <t>Járási hivatal működési kiadásai</t>
  </si>
  <si>
    <t>Telefonköltség</t>
  </si>
  <si>
    <t>Rehabilitációs hj., szja, egyéb befizetési kötelezettség</t>
  </si>
  <si>
    <t>Önkormányzat igazgatási tev.</t>
  </si>
  <si>
    <t>Grassalkovich szobor</t>
  </si>
  <si>
    <t>Önkormányzat fejlesztési kiadások összesen</t>
  </si>
  <si>
    <t>Felnőtt étk. 45 fő x 543Ft x 260 nap</t>
  </si>
  <si>
    <t>Tagi hitel törlesztés</t>
  </si>
  <si>
    <t>gépjárműadó befizetés 60%</t>
  </si>
  <si>
    <t>Újföld terület kifizetés</t>
  </si>
  <si>
    <t>Kamatfizetés</t>
  </si>
  <si>
    <t>Tartalék</t>
  </si>
  <si>
    <t>Finanszírozás</t>
  </si>
  <si>
    <t>Tagi hitel törl.</t>
  </si>
  <si>
    <t>Kamata</t>
  </si>
  <si>
    <t>Könyv,folyóirat</t>
  </si>
  <si>
    <t>Fűtés</t>
  </si>
  <si>
    <t>Tornatermi felszerelés, térelválasztó, jelölőmez</t>
  </si>
  <si>
    <t>Buszmegálló vásárlás</t>
  </si>
  <si>
    <t>Önkorm. általános működési támogatása</t>
  </si>
  <si>
    <t>Kölcsöntörlesztés</t>
  </si>
  <si>
    <t>II.Települési önk. köznevelési feladatainak támogatása</t>
  </si>
  <si>
    <t>Települési önkormányzatok köznevelési és gyermekétkeztetési feladatainak támogatása</t>
  </si>
  <si>
    <t>III.2. Hozzájárulás pénzbeli szociális ellátásokhoz</t>
  </si>
  <si>
    <t>IV.1.d. Települési önkormányzatok könyvtári és közművelődési feladatainak támogatása</t>
  </si>
  <si>
    <t>Központosított előirányzat lakott külterületi feladatokra</t>
  </si>
  <si>
    <t>Önkormányzati hivatal működésének támogatása</t>
  </si>
  <si>
    <t>Település üzemeltetéshez kapcsolódó feladatok támogatása</t>
  </si>
  <si>
    <t>Beszámítás összege</t>
  </si>
  <si>
    <t>Általános támogatás összesen</t>
  </si>
  <si>
    <t>A települési önkormányzatok működésének támogatása</t>
  </si>
  <si>
    <t>Óvodapedagógusok bértámogatása</t>
  </si>
  <si>
    <t>Óvodapedagógusok munkáját segítők bértámogatása</t>
  </si>
  <si>
    <t>Kedvezménye óvodai, iskolai étkeztetés támogatása</t>
  </si>
  <si>
    <t>Hozzájárulás a pénzbeli szociális ellátásokhoz</t>
  </si>
  <si>
    <t>Települési önk.könyvtári és közművelődési feledatainak támogatása</t>
  </si>
  <si>
    <t>Lakott külterrülettel kapcsolatos feladatok támogatása</t>
  </si>
  <si>
    <t>Támogatás összesen</t>
  </si>
  <si>
    <t>Szennyvízkezelés</t>
  </si>
  <si>
    <t>Utak fenntartása</t>
  </si>
  <si>
    <t>Finanszírozási kiadások</t>
  </si>
  <si>
    <t xml:space="preserve"> ÖNKORMÁNYZAT ÖSSZESEN</t>
  </si>
  <si>
    <t>15. melléklet</t>
  </si>
  <si>
    <t>Céltartalék</t>
  </si>
  <si>
    <t>Kötelezően vállalt feladatok</t>
  </si>
  <si>
    <t>Önként vállalt feladatok</t>
  </si>
  <si>
    <t>Idősügyi önk. kezdeményezés</t>
  </si>
  <si>
    <t>Kötelező feladatok összesen</t>
  </si>
  <si>
    <t>Kötelező és önként vállalt feladatok összesen</t>
  </si>
  <si>
    <t>Tanterem parkettázás</t>
  </si>
  <si>
    <t>Szoc.hj.adó 27%</t>
  </si>
  <si>
    <t>Hajtó,kenőanyag</t>
  </si>
  <si>
    <t>Szakmai anyag</t>
  </si>
  <si>
    <t>Kisértékű tárgyi eszköz</t>
  </si>
  <si>
    <t>Költségvetés 2014</t>
  </si>
  <si>
    <t>Újhartyán Város Önkormányzata</t>
  </si>
  <si>
    <t>Újhartyán Önkormányzat 2014. évi előirányzat felhasználási ütemterve</t>
  </si>
  <si>
    <t>Újhartyán Község Önkormányzatának 2014. évi kiadási terve szakfeladatonként</t>
  </si>
  <si>
    <t>Újhartyán Község Önkormányzatának 2014. évi bevételi terve szakfeladatonként</t>
  </si>
  <si>
    <t>Kiadási - bevételi összesítő a 2014. évi költségvetéshez</t>
  </si>
  <si>
    <t>Újhartyán Város Önkormányzat normatív hozzájárulásai</t>
  </si>
  <si>
    <t>A Magyarország 2014. évi központi költségvetéséről szóló 2013. évi CCXXX. törvény alapján</t>
  </si>
  <si>
    <t>I.1.c.Települési önkormányzatok működésének támogatása</t>
  </si>
  <si>
    <t>II.1.(1). Óvodapedagógusok bértámogatása</t>
  </si>
  <si>
    <t>II.1.(2).Óvodapedagógusok munkáját segítők bértámogatása</t>
  </si>
  <si>
    <t>II.2.(8). Óvodaműködtetés támogatása</t>
  </si>
  <si>
    <t>III.5.a. Gyermekétkeztetés- dolgozók bértámogatása</t>
  </si>
  <si>
    <t>III.5.b. Gyermekétkeztetés- üzemeltetés támogatása</t>
  </si>
  <si>
    <t>A normatív támogatások összegének évenkénti alakulása 2010-2014 időszakban</t>
  </si>
  <si>
    <t>Beszámítás után</t>
  </si>
  <si>
    <t>Gyermekétkeztetés támogatása</t>
  </si>
  <si>
    <t>Dolgozók bértámogatása</t>
  </si>
  <si>
    <t>Üzemeltetés támoatása</t>
  </si>
  <si>
    <t>Települési önkormányzatok köznevelési feladatainak támogatása</t>
  </si>
  <si>
    <t xml:space="preserve">Engedélyezett létszám 2014. évben </t>
  </si>
  <si>
    <t>Újhartyán Város Önkormányzatnál és az általa irányított költségvetési szerveknél</t>
  </si>
  <si>
    <t>2014. évi alakulását külön bemutató mérleg</t>
  </si>
  <si>
    <t>Az önkormányzat kötelező és önként vállalt feladatainak kiadása 2014. évben</t>
  </si>
  <si>
    <t>Lakosságszám 2759  fő</t>
  </si>
  <si>
    <t>Egyéb kötelező önk. feladatok támogatása</t>
  </si>
  <si>
    <t>Óvodaped.munkáját segítők bértámogatása</t>
  </si>
  <si>
    <t>Hozzájárulás pénzbeli szoc.ellátásokhoz</t>
  </si>
  <si>
    <t>Gyermekétkeztetési feladatok</t>
  </si>
  <si>
    <t>Üzemeltetés támogatása</t>
  </si>
  <si>
    <t>Települést megillető állami támogatás</t>
  </si>
  <si>
    <t>Gyógyszer,kötszer</t>
  </si>
  <si>
    <t>Óvoda Tízórai+ebéd 7 fő x 248Ft x 220 nap</t>
  </si>
  <si>
    <t>Napközis 97 fő x 382Ft x 185 nap</t>
  </si>
  <si>
    <t>Tízórai, ebéd 32fő x 311Ft x 185 nap</t>
  </si>
  <si>
    <t>Menzás 43 fő x 232Ft x 185 nap</t>
  </si>
  <si>
    <t>Jöv.pótló tám., egyéb központi támogatás</t>
  </si>
  <si>
    <t>K122</t>
  </si>
  <si>
    <t>Egyéb jogviszonyban lévőknek fizetett juttatások</t>
  </si>
  <si>
    <t>téli közfoglalkoztatás</t>
  </si>
  <si>
    <t>közfoglalkoztatás</t>
  </si>
  <si>
    <t>K2</t>
  </si>
  <si>
    <t>K337</t>
  </si>
  <si>
    <t>Egyéb szolgáltatások</t>
  </si>
  <si>
    <t>K62</t>
  </si>
  <si>
    <t>Szennyvíztisztító beruházás</t>
  </si>
  <si>
    <t>K67</t>
  </si>
  <si>
    <t>Beruházási célú előzetes áfa</t>
  </si>
  <si>
    <t>Szennyvíztisztító Pályázati forrás</t>
  </si>
  <si>
    <t>Szennyvíztisztító Kakucstól átvett önerő</t>
  </si>
  <si>
    <t>Levonható áfa 27%</t>
  </si>
  <si>
    <t xml:space="preserve">K351 </t>
  </si>
  <si>
    <t>Működési célú előzetesen felszámított áfa</t>
  </si>
  <si>
    <t>K1101</t>
  </si>
  <si>
    <t>Törvény szerinti illetmények, munkabérek</t>
  </si>
  <si>
    <t>K1</t>
  </si>
  <si>
    <t>Személyi juttatások összesen</t>
  </si>
  <si>
    <t>K311</t>
  </si>
  <si>
    <t>Szakmai anyagok</t>
  </si>
  <si>
    <t>(gyógyszer, folyóirat, kisértékű szakmai eszköz)</t>
  </si>
  <si>
    <t>K312</t>
  </si>
  <si>
    <t>Üzemeltetési anyagok(irodaszer,üzemanyag,nem szakmai eszköz)</t>
  </si>
  <si>
    <t>K321</t>
  </si>
  <si>
    <t>K322</t>
  </si>
  <si>
    <t xml:space="preserve">Kommunikációs szolgáltatások </t>
  </si>
  <si>
    <t>Informatikai szolgáltatások</t>
  </si>
  <si>
    <t>K331</t>
  </si>
  <si>
    <t>Közüzemi díjak</t>
  </si>
  <si>
    <t>K334</t>
  </si>
  <si>
    <t>Kisértékű üzemeltetési eszköz</t>
  </si>
  <si>
    <t>Kisértékű eszköz (nemzetiségi oktatás, napközi eszköz,szekrény,polc)</t>
  </si>
  <si>
    <t>Anyag, készletbeszerzés</t>
  </si>
  <si>
    <t>K351</t>
  </si>
  <si>
    <t>K63</t>
  </si>
  <si>
    <t>K64</t>
  </si>
  <si>
    <t>Beruházási célú előzetesen felszámított áfa</t>
  </si>
  <si>
    <t>Informatikai eszközök beszerzése(tanulói számítógép,multifunkciós nyomtató)</t>
  </si>
  <si>
    <t>Egyéb tárgyi eszközök beszerzése ipari porszívó,fénymásoló)</t>
  </si>
  <si>
    <t>K3</t>
  </si>
  <si>
    <t>Dologi kiadások összesen</t>
  </si>
  <si>
    <t xml:space="preserve">K6 </t>
  </si>
  <si>
    <t>Beruházások összesen</t>
  </si>
  <si>
    <t>Egyéb jogviszonyban lévőnek fizetett juttatások</t>
  </si>
  <si>
    <t xml:space="preserve">Egyéb szolgáltatások </t>
  </si>
  <si>
    <t>K341</t>
  </si>
  <si>
    <t>K61</t>
  </si>
  <si>
    <t>Ingatlanok beszerzése, létesítése</t>
  </si>
  <si>
    <t>Körforgalmi csomópont</t>
  </si>
  <si>
    <t>Egyéb tárgyi eszköz beszerzése</t>
  </si>
  <si>
    <t>Betelepülési szobor</t>
  </si>
  <si>
    <t>K353</t>
  </si>
  <si>
    <t>K9112</t>
  </si>
  <si>
    <t>Likviditási célú hitelek visszafizetése</t>
  </si>
  <si>
    <t>Egyéb pótlék</t>
  </si>
  <si>
    <t>K11</t>
  </si>
  <si>
    <t>Foglalkoztatottak személyi juttatása</t>
  </si>
  <si>
    <t>K123</t>
  </si>
  <si>
    <t>K11010</t>
  </si>
  <si>
    <t>Egyéb költségtérítés</t>
  </si>
  <si>
    <t>K45</t>
  </si>
  <si>
    <t>Foglalkoztatással kapcsolatos juttatások</t>
  </si>
  <si>
    <t>K48</t>
  </si>
  <si>
    <t xml:space="preserve">Egyéb nem intézményi ellátások </t>
  </si>
  <si>
    <t>K511</t>
  </si>
  <si>
    <t>Üzemeltetési anyagok</t>
  </si>
  <si>
    <t>Kommunikációs szolgáltatások</t>
  </si>
  <si>
    <t>Gáz</t>
  </si>
  <si>
    <t>Karbantartási kiadások</t>
  </si>
  <si>
    <t>Egyéb szolgáltatás</t>
  </si>
  <si>
    <r>
      <t xml:space="preserve">Külső személyi juttatások </t>
    </r>
    <r>
      <rPr>
        <sz val="10"/>
        <rFont val="Arial CE"/>
        <family val="0"/>
      </rPr>
      <t>(Czagányi, latin fordítás)</t>
    </r>
  </si>
  <si>
    <t xml:space="preserve">K312 </t>
  </si>
  <si>
    <t>Szakmai anyagok beszerzése (kisértékű eszközök)</t>
  </si>
  <si>
    <t>Üzemeltetési anyagok (irodaszerek, egyéb eszközök)</t>
  </si>
  <si>
    <t>K32</t>
  </si>
  <si>
    <t>Kommunikációs szolgáltatások (telefon, rendszerüzemeltetés)</t>
  </si>
  <si>
    <t>K355</t>
  </si>
  <si>
    <t>Reklám és propaganda kiadások</t>
  </si>
  <si>
    <t>Városnap, Hartyánfeszt</t>
  </si>
  <si>
    <t>Folyóirat, szakkönyv</t>
  </si>
  <si>
    <t>Kisértékű eszköz (magasságmérő,színlátást vizsgáló könyv)</t>
  </si>
  <si>
    <t>Üzemeltetési anyagok - irodaszer (festékpatronok miatt)</t>
  </si>
  <si>
    <t>Informatikai szolgáltatások (védőnői szoftver)</t>
  </si>
  <si>
    <t>Kommunikációs szolgáltatások telefon</t>
  </si>
  <si>
    <t>Karbantartás, kisjavítás (hallásvizsgáló javítása)</t>
  </si>
  <si>
    <t>Klíma</t>
  </si>
  <si>
    <t>Egyéb szolgáltatások (szakmai felelősségbiztosítás, kamarai tagdíj, postaköltség)</t>
  </si>
  <si>
    <t>Költségtérítés</t>
  </si>
  <si>
    <t>Egyéb jogviszonyban lévőnek kifizetett juttatások</t>
  </si>
  <si>
    <t>Tüzifa</t>
  </si>
  <si>
    <t>Óvoda 163 fő x 299Ft x 220 nap</t>
  </si>
  <si>
    <t>Törvény szerinti illetmények</t>
  </si>
  <si>
    <t>K1103</t>
  </si>
  <si>
    <t>Céljuttatás, projektprémium</t>
  </si>
  <si>
    <t>K1104</t>
  </si>
  <si>
    <t>Készenléti, ügyeleti, helyettesítési díj, túlóra</t>
  </si>
  <si>
    <t>K1106</t>
  </si>
  <si>
    <t>Szakmai munka eszközei</t>
  </si>
  <si>
    <t>K336</t>
  </si>
  <si>
    <t>Szakmai tevékenységet segítő szolgáltatások (továbbképzés, logopédia)</t>
  </si>
  <si>
    <t>Egyéb szolgáltatások (tisztasági festés, karbantartási szerződések)</t>
  </si>
  <si>
    <t>Kiküldetés kiadásai (bel- és külföldi)</t>
  </si>
  <si>
    <t>Informatikai eszközök beszerzése ( 2db számítógép)</t>
  </si>
  <si>
    <t>E-útdíj bevezetése miatti kimpenzáció</t>
  </si>
  <si>
    <t xml:space="preserve">K67 </t>
  </si>
  <si>
    <t>Immateriális javak beszerzése</t>
  </si>
  <si>
    <t>Ingatlanok létesítése</t>
  </si>
  <si>
    <t>Egyéb tárgyi eszközök beszerzése</t>
  </si>
  <si>
    <t>K1107</t>
  </si>
  <si>
    <t>Béren kívüli juttatások (cafetéria)</t>
  </si>
  <si>
    <t>K1110</t>
  </si>
  <si>
    <t>Egyéb költségtérítések</t>
  </si>
  <si>
    <t>Táppénz hozzájárulás</t>
  </si>
  <si>
    <t>Kisértékű szakmai, informatikai eszköz</t>
  </si>
  <si>
    <t>Egyéb eszközbeszerzés</t>
  </si>
  <si>
    <t>Informatikai szolgáltatások(programok, rendszerkövetés,fénymásoló karbantartás)</t>
  </si>
  <si>
    <t>Kommunikációs szolgáltatások (telefonok)</t>
  </si>
  <si>
    <t>Szakmai tevékenységet segítő szolgáltatások</t>
  </si>
  <si>
    <t>Kiküldetések kiadásai</t>
  </si>
  <si>
    <t>K342</t>
  </si>
  <si>
    <t>Reklám, propaganda kiadások +reprezentáció</t>
  </si>
  <si>
    <t>Egyéb dologi kiadások (adók, illeték,egyéb befizetési kötelezettségek</t>
  </si>
  <si>
    <t>Informatikai eszközök beszerzése</t>
  </si>
  <si>
    <t>Szakmai képzések, kötelező továbbképzések</t>
  </si>
  <si>
    <t>K121</t>
  </si>
  <si>
    <t>Választott tisztségviselők juttatásai</t>
  </si>
  <si>
    <t>Keresetkiegészítés(bérkompenzáció)</t>
  </si>
  <si>
    <t>Üzemeltetési anyagok irodaszer</t>
  </si>
  <si>
    <t>Egyéb szolgáltatások (posta, biztosítás,banki, MÁK költségek stb.)</t>
  </si>
  <si>
    <t>Választásokkal kapcsolatos kiadások</t>
  </si>
  <si>
    <t>Külső személyi juttatások</t>
  </si>
  <si>
    <t>Üzemeltetési anyagok (irodaszer, reprezentáció)</t>
  </si>
  <si>
    <t>Felhalmozási célú kiadások előirányzata feladatonként 2014. évben</t>
  </si>
  <si>
    <t>Felhalmozási célú bevételek alakulása 2014. évben</t>
  </si>
  <si>
    <t>Szennyvíztisztító pályázati forrás</t>
  </si>
  <si>
    <t>Szennyvíztisztító levonható áfa</t>
  </si>
  <si>
    <t>Temető parkoló tervezés</t>
  </si>
  <si>
    <t>Temető parkoló építése</t>
  </si>
  <si>
    <t>Óvoda parkoló burkolása</t>
  </si>
  <si>
    <t>Körforgalmi csomópont (405 út)</t>
  </si>
  <si>
    <t>Sátor rendezvényekre</t>
  </si>
  <si>
    <t>Ifjusági szálló építése</t>
  </si>
  <si>
    <t>Ifjusági szálló eszközbeszerzés</t>
  </si>
  <si>
    <t>Templom díszkivilágítása</t>
  </si>
  <si>
    <t>Ipari Park weboldal</t>
  </si>
  <si>
    <t>Újhartyáni fejlesztésekről kiadvány</t>
  </si>
  <si>
    <t>Szükséglakás felújítása</t>
  </si>
  <si>
    <t>Faluközpont klubhelyiség</t>
  </si>
  <si>
    <t>Régi óvoda tervezés</t>
  </si>
  <si>
    <t>Fecskeház projekt</t>
  </si>
  <si>
    <t>Oktatási koncepció</t>
  </si>
  <si>
    <t>Körforgalmi csomópont pályázati forrás</t>
  </si>
  <si>
    <t>Fecskeházakhoz pályázati forrás</t>
  </si>
  <si>
    <t>Temető parkoló építés</t>
  </si>
  <si>
    <t>Hangosító berendezés</t>
  </si>
  <si>
    <t>052020 Szennyvíz gyűjtése, tisztítása</t>
  </si>
  <si>
    <t xml:space="preserve">051030 Települési hulladék begyűjtése </t>
  </si>
  <si>
    <t>096010 Óvodai intézményi étkeztetés</t>
  </si>
  <si>
    <t>096020 Iskolai intézményi étkeztetés</t>
  </si>
  <si>
    <t>900080 Szabad kapacitás terhére végzett nem haszonszerzési célú tevékenységek</t>
  </si>
  <si>
    <t>064010 Közvilágítás</t>
  </si>
  <si>
    <t>092060 Szociális ösztöndíjak</t>
  </si>
  <si>
    <t>072111 Háziorvosi alapellátás</t>
  </si>
  <si>
    <t>072112 Háziorvosi ügyeleti ellátás</t>
  </si>
  <si>
    <t>074031 Család és nővédelmi eü. gondozás</t>
  </si>
  <si>
    <t>106020 Lakásfenntartással,lakhatással összefüggő ellátások</t>
  </si>
  <si>
    <t>K46</t>
  </si>
  <si>
    <t>101150 Betegséggel kapcsolatos pénzbeli és természetbeni támogatások</t>
  </si>
  <si>
    <t>K44</t>
  </si>
  <si>
    <t>Helyi megállapítású ápolási díj</t>
  </si>
  <si>
    <t>104051 Gyermekvédelmi pénzbeli és természetbeni ellátások, támogatások</t>
  </si>
  <si>
    <t>K42</t>
  </si>
  <si>
    <t>Rendkívüli gyermekvédelmi támogatás</t>
  </si>
  <si>
    <t>105010 Munkanélküli aktív korúak ellátása</t>
  </si>
  <si>
    <t>107060 Egyéb szociális pénzbeli és természetbeni ellátások, támogatások</t>
  </si>
  <si>
    <t xml:space="preserve">Természetben nyújtott átmeneti segély </t>
  </si>
  <si>
    <t>102050 Idősügyi önkormányzati kezdeményezések, programok</t>
  </si>
  <si>
    <t>066020 Város- és községgazdálkodási feladatok</t>
  </si>
  <si>
    <t>091250 Alapfokú művészetoktatással összefüggő feladatok</t>
  </si>
  <si>
    <t>084031 Civil szervezetek működési támogatása</t>
  </si>
  <si>
    <t>041231,32,33 Közcélú foglalkoztatás</t>
  </si>
  <si>
    <t>018010 Önkormányzatok elszámolásai</t>
  </si>
  <si>
    <t>018030 Támogatási célú finanszírozási műveletek</t>
  </si>
  <si>
    <t>081045 Sporttevékenység</t>
  </si>
  <si>
    <t>082091 Közművelődés</t>
  </si>
  <si>
    <t>066020 Város és községgazdálkodás</t>
  </si>
  <si>
    <t>082091 Közművelődési intézmények közösségi színterek működtetése</t>
  </si>
  <si>
    <t>052020 Szennyvízkezelés</t>
  </si>
  <si>
    <t>045160 Utak fenntartása</t>
  </si>
  <si>
    <t>900060 Finanszírozási kiadások</t>
  </si>
  <si>
    <t>011130 Önkormányzati jogalkotás</t>
  </si>
  <si>
    <t>011130 Önkormányzatok igazgatási tevékenysége</t>
  </si>
  <si>
    <t>016010 Választásokkal kapcsolatos kiadások</t>
  </si>
  <si>
    <t>889942-1 Lakáshoz jutást segítő támogatások</t>
  </si>
  <si>
    <t>051030</t>
  </si>
  <si>
    <t>051031</t>
  </si>
  <si>
    <t>051032</t>
  </si>
  <si>
    <t>096010</t>
  </si>
  <si>
    <t>096020</t>
  </si>
  <si>
    <t>900080</t>
  </si>
  <si>
    <t>064010</t>
  </si>
  <si>
    <t>094260</t>
  </si>
  <si>
    <t>072111</t>
  </si>
  <si>
    <t>072112</t>
  </si>
  <si>
    <t>074031</t>
  </si>
  <si>
    <t>Aktív korúak ellátása</t>
  </si>
  <si>
    <t>Betegséggel kapcsolatos ellátások</t>
  </si>
  <si>
    <t>Gyermekvédelmi ellátások</t>
  </si>
  <si>
    <t>Lakhatással kapcsolatos ellátások</t>
  </si>
  <si>
    <t>Egyéb szociális ellátások</t>
  </si>
  <si>
    <t>Lakáshoz jutást segítő támogatások</t>
  </si>
  <si>
    <t>061030</t>
  </si>
  <si>
    <t>066020</t>
  </si>
  <si>
    <t>084031</t>
  </si>
  <si>
    <t>041231</t>
  </si>
  <si>
    <t>018010</t>
  </si>
  <si>
    <t>018030</t>
  </si>
  <si>
    <t>Támogatási célú finanszírozási műveletek</t>
  </si>
  <si>
    <t>082091</t>
  </si>
  <si>
    <t>081045</t>
  </si>
  <si>
    <t>091240</t>
  </si>
  <si>
    <t>013360</t>
  </si>
  <si>
    <t>faluház, park, játszótér, Flórián tér,Grassalkovich tér</t>
  </si>
  <si>
    <t>Szakmai tev.segítő szolgáltatás (ügyvéd, közbeszerzés, földhivatal,közjegyző stb.)</t>
  </si>
  <si>
    <t>Egyéb szolgáltatás (posta, biztosítás, reprezentáció)</t>
  </si>
  <si>
    <t>Reklám és propaganda kiadások (MAG TV, stb.)</t>
  </si>
  <si>
    <t>Egyéb dologi kiadások</t>
  </si>
  <si>
    <t>Kitüntető címek</t>
  </si>
  <si>
    <t>Nemzetiségi önkormányzat</t>
  </si>
  <si>
    <t xml:space="preserve">Fecskeház projekt </t>
  </si>
  <si>
    <t>Szabad kapacitás tevékenysége</t>
  </si>
  <si>
    <t>Szakmai anyagok (irodaszer, gyógyszer)</t>
  </si>
  <si>
    <t>Üzemeltetési anyagok beszerzése</t>
  </si>
  <si>
    <t>Élelmiszerek</t>
  </si>
  <si>
    <t>Konyhatechnológiai eszköz</t>
  </si>
  <si>
    <t>Kommunikációs szolgáltatások (telefon, internet, rendszergazdai tevékenység)</t>
  </si>
  <si>
    <t>Egyéb üzemeltetési szolgáltatások</t>
  </si>
  <si>
    <t>Egyéb tárgyi eszköz beszerzés (ipari hűtőszekrény)</t>
  </si>
  <si>
    <t>Beruházási célú előzetesen felszámítot áfa</t>
  </si>
  <si>
    <t>Szakmai anyagok beszerzése</t>
  </si>
  <si>
    <t>Tisztítószerek</t>
  </si>
  <si>
    <t>K335</t>
  </si>
  <si>
    <t>013360 Más szerv részére végzett üzemeltetési tevékenység(Iskolafenntartás)</t>
  </si>
  <si>
    <t>Pénzmaradvány</t>
  </si>
  <si>
    <t>Táboroztatás</t>
  </si>
  <si>
    <t>Faluközpont klubhelység</t>
  </si>
  <si>
    <t>Újföld törzstőke</t>
  </si>
  <si>
    <t>Őrző-Védő törzstőke</t>
  </si>
  <si>
    <t>K504</t>
  </si>
  <si>
    <t>K506</t>
  </si>
  <si>
    <t>Nagycsaládosok pályázat</t>
  </si>
  <si>
    <t>Óvoda parkoló tervezés</t>
  </si>
  <si>
    <t>Közösségi ház tervezése</t>
  </si>
  <si>
    <t xml:space="preserve">Pestterv </t>
  </si>
  <si>
    <t>Faluközpont klubhelység tervezés</t>
  </si>
  <si>
    <t>Szabadságmegváltás</t>
  </si>
  <si>
    <t>Ifjúsági szálló pályázati forrás</t>
  </si>
  <si>
    <t>Pestterv tervezés</t>
  </si>
  <si>
    <t>Faluközpont klubhelység tervezése</t>
  </si>
  <si>
    <t>Levonható áfa</t>
  </si>
  <si>
    <t>Ifjúsági szálló levonható áfa</t>
  </si>
  <si>
    <t>Faluközpont klubhelység pályázati forrás</t>
  </si>
  <si>
    <t>Faluközpont klubhelység levonható áfa</t>
  </si>
  <si>
    <t>051030 Települési hulladék begyűjtése</t>
  </si>
  <si>
    <t>045160 Közutak üzemeltetése</t>
  </si>
  <si>
    <t>096010 Óvodai int. Étkeztetés</t>
  </si>
  <si>
    <t>096020 Iskolai étkeztetés</t>
  </si>
  <si>
    <t>900080 Szabad kapacitás terhére végzett tev.(felnőtt étk.)</t>
  </si>
  <si>
    <t>072112 Háziorvosi ügyelet</t>
  </si>
  <si>
    <t>074031 Család és nővédelmi eü.gondozás</t>
  </si>
  <si>
    <t>013360 Iskolafenntartás</t>
  </si>
  <si>
    <t>082091 Közművelődési intézmények</t>
  </si>
  <si>
    <t>018030 Támogatási célú finaszírozási műveletek</t>
  </si>
  <si>
    <t>041231 Közcélú foglalkoztatás</t>
  </si>
  <si>
    <t>091250 Alapfokú művészetoktatás</t>
  </si>
  <si>
    <t>102050 Idősügyi önkorm. kezdeményezések</t>
  </si>
  <si>
    <t>061030 Lakáshoz jutást segítő támogatások</t>
  </si>
  <si>
    <t>106020 Lakásfenntartással összefüggő támogatások</t>
  </si>
  <si>
    <t>101150 Betegséggel összefüggő támogatások</t>
  </si>
  <si>
    <t>104051 Gyermekvédelmi pénzbeli és természetbeni ellátások</t>
  </si>
  <si>
    <t>107060 Egyéb szociális pénzbeli és természetbeni ellátások</t>
  </si>
  <si>
    <t>011130 Önkormányzati igazgatás</t>
  </si>
  <si>
    <t>091110 Óvodai nevelés szakmai feladatai</t>
  </si>
  <si>
    <t>091140 Óvodai nevelés működtetési feladatai</t>
  </si>
  <si>
    <t>091120 SNI gyermekek óvodai nevelés szakmai feladatai</t>
  </si>
  <si>
    <t>Intézmények költségvetési előirányzatai és támogatásai felújítás, beruházás nélkül</t>
  </si>
  <si>
    <t>052020</t>
  </si>
  <si>
    <t>045160</t>
  </si>
  <si>
    <t>092060</t>
  </si>
  <si>
    <t>105010</t>
  </si>
  <si>
    <t>106020</t>
  </si>
  <si>
    <t>101150</t>
  </si>
  <si>
    <t>104051</t>
  </si>
  <si>
    <t>107060</t>
  </si>
  <si>
    <t>102050</t>
  </si>
  <si>
    <t>Városgazdálkodás</t>
  </si>
  <si>
    <t>081250</t>
  </si>
  <si>
    <t>Alapfokú művészetoktatás</t>
  </si>
  <si>
    <t>900060</t>
  </si>
  <si>
    <t>011130</t>
  </si>
  <si>
    <t>016010</t>
  </si>
  <si>
    <t>Szabad kapacitás terhére</t>
  </si>
  <si>
    <t xml:space="preserve">Lakásfenntartási </t>
  </si>
  <si>
    <t>Betegséggel összefüggő</t>
  </si>
  <si>
    <t>Gyermekvédelmi támogatások</t>
  </si>
  <si>
    <t>Egyéb szociális támogatások</t>
  </si>
  <si>
    <t>Lakáshoz jutást segítő</t>
  </si>
  <si>
    <t>091250</t>
  </si>
  <si>
    <t>Támogatási célú finanszírozás</t>
  </si>
  <si>
    <t>Választásokkal kapcsolatos feladatok</t>
  </si>
  <si>
    <t>104051 Gyermekvédelmi pénzbeli és term. ellátások</t>
  </si>
  <si>
    <t>107060 Egyéb szociális pénzbeli és term.ellátások</t>
  </si>
  <si>
    <t>011220 Adóigazgatás</t>
  </si>
  <si>
    <t>091130 Nemzetiségi óvodai nevelés</t>
  </si>
  <si>
    <t>Pénzügyi befekt. bev.</t>
  </si>
  <si>
    <t xml:space="preserve">Költségvetési tám. </t>
  </si>
  <si>
    <t>900060 Finanszírozási kiadások,bevételek</t>
  </si>
  <si>
    <t>Átengedett központi adó</t>
  </si>
  <si>
    <t>Működési bevételek és kiadások egyenlege</t>
  </si>
  <si>
    <t>Felhalmozási célú bevételek és kiadások egyenlege</t>
  </si>
  <si>
    <t>Edison House terület</t>
  </si>
  <si>
    <t>Eredeti</t>
  </si>
  <si>
    <t>Módosított</t>
  </si>
  <si>
    <t>Változás</t>
  </si>
  <si>
    <t>Óvoda napelemes rendszer</t>
  </si>
  <si>
    <t>ASP pályázat</t>
  </si>
  <si>
    <t>Óvoda napelemes rendszer pályázati forrás</t>
  </si>
  <si>
    <t>ASP pályázati forrás</t>
  </si>
  <si>
    <t>Szép utcai ingatlan vásárlás</t>
  </si>
  <si>
    <t>Födterület vásárlás</t>
  </si>
  <si>
    <t>Könyvtár eszközfejlesztés</t>
  </si>
  <si>
    <t>Könyvtár eszközfejlesztés pályázati forrás</t>
  </si>
  <si>
    <t>Felhalmozási kiadás mindösszesen</t>
  </si>
  <si>
    <t xml:space="preserve">Könyvtár eszközfejlesztés </t>
  </si>
  <si>
    <t>Visszatérítendő támogatások civil szervek</t>
  </si>
  <si>
    <t>Civilekért Egyesület</t>
  </si>
  <si>
    <t>Hercel Egyesület</t>
  </si>
  <si>
    <t>Iskola finanszírozás</t>
  </si>
  <si>
    <t>pályázati sikerdíj</t>
  </si>
  <si>
    <t>Iskola bővítés tervezés</t>
  </si>
  <si>
    <t>Iskola bővítés tervezés saját erő nemzetiségi önk.</t>
  </si>
  <si>
    <t>Körforgalom hálózatkiváltás, közvilágítás</t>
  </si>
  <si>
    <t>Hivatal energetikai korszerűsítés tervezés, pályázatírás,közbesz.</t>
  </si>
  <si>
    <t>Hivatal energetikai korszerűsítés pályázati forrás</t>
  </si>
  <si>
    <t>8 db netbook</t>
  </si>
  <si>
    <t>Ifjúsági szálló légkondi</t>
  </si>
  <si>
    <t>Hivatal légkondi,mobilfal</t>
  </si>
  <si>
    <t>Nemzetiségi visszatérítendő támogatás</t>
  </si>
  <si>
    <t>Óvoda, iskola bérleti díj</t>
  </si>
  <si>
    <t>Hivatal energetikai beruházás pályázati forrás</t>
  </si>
  <si>
    <t>Iskola bővítés nemzetiségi önrész</t>
  </si>
  <si>
    <t>Járási hivatal áttelepítése</t>
  </si>
  <si>
    <t>Hivatal átalakítás, légkondi</t>
  </si>
  <si>
    <t>2 fő létszámbővítés</t>
  </si>
  <si>
    <t>K6</t>
  </si>
  <si>
    <t>Faluház önerő biztosítása</t>
  </si>
  <si>
    <t>Hálózatkiváltás, közvilágítás körforgalom</t>
  </si>
  <si>
    <t>könyvtár tervezése</t>
  </si>
  <si>
    <t>Szép utcai ingatlan</t>
  </si>
  <si>
    <t>tervezés közbeszerzés</t>
  </si>
  <si>
    <t>viziközmű vagyonértékelés</t>
  </si>
  <si>
    <t>óvoda vill.energia dokumentáció</t>
  </si>
  <si>
    <t>Edison House ingatlan vételár visszatérítés</t>
  </si>
  <si>
    <t>Födterület</t>
  </si>
  <si>
    <t>sikerdíj</t>
  </si>
  <si>
    <t>tervezés iskola bővítés</t>
  </si>
  <si>
    <t>pályázatok bonyolítása</t>
  </si>
  <si>
    <t>útjavítás buszforduló</t>
  </si>
  <si>
    <t>fenntartóváltás</t>
  </si>
  <si>
    <t>eszközfejlesztés</t>
  </si>
  <si>
    <t>posta előtti parkoló tervezése</t>
  </si>
  <si>
    <t>jogi képviselet Bozsóki</t>
  </si>
  <si>
    <t>karácsonyi fénydekoráció</t>
  </si>
  <si>
    <t>út állagjavítás</t>
  </si>
  <si>
    <t>testvérvárosi kapcsolatok</t>
  </si>
  <si>
    <t>Iskola finanszírozása</t>
  </si>
  <si>
    <t>pólók, reklámajándék, városi, OKIP kiadvány</t>
  </si>
  <si>
    <t>Hivatal energetikai korszerűsítése</t>
  </si>
  <si>
    <t>Forgalomcsillapító küszöb</t>
  </si>
  <si>
    <t>Posta előtti parkoló tervezése</t>
  </si>
  <si>
    <t>Finanszírozási többlet</t>
  </si>
  <si>
    <t>Működési hiány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</si>
</sst>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  <numFmt numFmtId="175" formatCode="[$-40E]yyyy\.\ mmmm\ d\."/>
    <numFmt numFmtId="176" formatCode="#,##0\ _F_t"/>
  </numFmts>
  <fonts count="16">
    <font>
      <sz val="10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172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15" applyNumberFormat="1" applyAlignment="1">
      <alignment/>
    </xf>
    <xf numFmtId="172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72" fontId="0" fillId="0" borderId="1" xfId="15" applyNumberFormat="1" applyBorder="1" applyAlignment="1">
      <alignment horizontal="right"/>
    </xf>
    <xf numFmtId="172" fontId="2" fillId="0" borderId="1" xfId="15" applyNumberFormat="1" applyFont="1" applyBorder="1" applyAlignment="1">
      <alignment horizontal="right"/>
    </xf>
    <xf numFmtId="172" fontId="1" fillId="0" borderId="1" xfId="15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2" fillId="0" borderId="1" xfId="0" applyNumberFormat="1" applyFont="1" applyBorder="1" applyAlignment="1">
      <alignment horizontal="right"/>
    </xf>
    <xf numFmtId="172" fontId="2" fillId="0" borderId="1" xfId="15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172" fontId="0" fillId="0" borderId="1" xfId="15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right"/>
    </xf>
    <xf numFmtId="172" fontId="1" fillId="0" borderId="1" xfId="15" applyNumberFormat="1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72" fontId="8" fillId="0" borderId="1" xfId="15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1" xfId="15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right" wrapText="1"/>
    </xf>
    <xf numFmtId="172" fontId="0" fillId="0" borderId="0" xfId="15" applyNumberFormat="1" applyFont="1" applyAlignment="1">
      <alignment horizontal="right"/>
    </xf>
    <xf numFmtId="172" fontId="0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2" borderId="3" xfId="0" applyFont="1" applyFill="1" applyBorder="1" applyAlignment="1">
      <alignment/>
    </xf>
    <xf numFmtId="172" fontId="9" fillId="0" borderId="0" xfId="15" applyNumberFormat="1" applyFont="1" applyAlignment="1">
      <alignment/>
    </xf>
    <xf numFmtId="0" fontId="2" fillId="2" borderId="1" xfId="0" applyFont="1" applyFill="1" applyBorder="1" applyAlignment="1">
      <alignment/>
    </xf>
    <xf numFmtId="172" fontId="2" fillId="2" borderId="1" xfId="15" applyNumberFormat="1" applyFont="1" applyFill="1" applyBorder="1" applyAlignment="1">
      <alignment/>
    </xf>
    <xf numFmtId="172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2" fontId="2" fillId="0" borderId="1" xfId="15" applyNumberFormat="1" applyFont="1" applyBorder="1" applyAlignment="1">
      <alignment wrapText="1"/>
    </xf>
    <xf numFmtId="172" fontId="1" fillId="0" borderId="1" xfId="15" applyNumberFormat="1" applyFont="1" applyBorder="1" applyAlignment="1">
      <alignment wrapText="1"/>
    </xf>
    <xf numFmtId="172" fontId="8" fillId="0" borderId="1" xfId="15" applyNumberFormat="1" applyFont="1" applyBorder="1" applyAlignment="1">
      <alignment wrapText="1"/>
    </xf>
    <xf numFmtId="172" fontId="0" fillId="0" borderId="1" xfId="15" applyNumberFormat="1" applyBorder="1" applyAlignment="1">
      <alignment/>
    </xf>
    <xf numFmtId="172" fontId="2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2" borderId="3" xfId="0" applyFont="1" applyFill="1" applyBorder="1" applyAlignment="1">
      <alignment/>
    </xf>
    <xf numFmtId="172" fontId="2" fillId="2" borderId="4" xfId="15" applyNumberFormat="1" applyFont="1" applyFill="1" applyBorder="1" applyAlignment="1">
      <alignment/>
    </xf>
    <xf numFmtId="172" fontId="2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15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2" fontId="0" fillId="0" borderId="1" xfId="15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172" fontId="0" fillId="0" borderId="1" xfId="15" applyNumberFormat="1" applyBorder="1" applyAlignment="1">
      <alignment horizontal="justify"/>
    </xf>
    <xf numFmtId="3" fontId="0" fillId="0" borderId="1" xfId="0" applyNumberFormat="1" applyFill="1" applyBorder="1" applyAlignment="1">
      <alignment/>
    </xf>
    <xf numFmtId="172" fontId="0" fillId="0" borderId="1" xfId="15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172" fontId="11" fillId="0" borderId="0" xfId="15" applyNumberFormat="1" applyFont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/>
    </xf>
    <xf numFmtId="172" fontId="11" fillId="2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72" fontId="1" fillId="2" borderId="3" xfId="15" applyNumberFormat="1" applyFont="1" applyFill="1" applyBorder="1" applyAlignment="1">
      <alignment/>
    </xf>
    <xf numFmtId="172" fontId="0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72" fontId="2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6" fontId="2" fillId="2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2" fontId="2" fillId="2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2" fillId="2" borderId="3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1" fillId="0" borderId="0" xfId="15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11" fillId="2" borderId="0" xfId="15" applyNumberFormat="1" applyFont="1" applyFill="1" applyAlignment="1">
      <alignment/>
    </xf>
    <xf numFmtId="172" fontId="0" fillId="0" borderId="0" xfId="15" applyNumberFormat="1" applyFill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172" fontId="2" fillId="0" borderId="0" xfId="15" applyNumberFormat="1" applyFont="1" applyAlignment="1">
      <alignment horizontal="right"/>
    </xf>
    <xf numFmtId="0" fontId="0" fillId="2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172" fontId="11" fillId="0" borderId="0" xfId="15" applyNumberFormat="1" applyFont="1" applyFill="1" applyAlignment="1">
      <alignment/>
    </xf>
    <xf numFmtId="0" fontId="0" fillId="0" borderId="0" xfId="15" applyNumberFormat="1" applyFont="1" applyAlignment="1">
      <alignment/>
    </xf>
    <xf numFmtId="172" fontId="2" fillId="2" borderId="3" xfId="0" applyNumberFormat="1" applyFont="1" applyFill="1" applyBorder="1" applyAlignment="1">
      <alignment/>
    </xf>
    <xf numFmtId="172" fontId="2" fillId="0" borderId="0" xfId="15" applyNumberFormat="1" applyFont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172" fontId="0" fillId="2" borderId="0" xfId="15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72" fontId="2" fillId="0" borderId="8" xfId="15" applyNumberFormat="1" applyFont="1" applyBorder="1" applyAlignment="1">
      <alignment horizontal="right" vertical="center"/>
    </xf>
    <xf numFmtId="172" fontId="2" fillId="0" borderId="7" xfId="15" applyNumberFormat="1" applyFont="1" applyBorder="1" applyAlignment="1">
      <alignment horizontal="right" vertical="center"/>
    </xf>
    <xf numFmtId="172" fontId="2" fillId="0" borderId="8" xfId="15" applyNumberFormat="1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8" xfId="15" applyNumberFormat="1" applyBorder="1" applyAlignment="1">
      <alignment horizontal="right" vertical="center"/>
    </xf>
    <xf numFmtId="172" fontId="0" fillId="0" borderId="7" xfId="15" applyNumberFormat="1" applyBorder="1" applyAlignment="1">
      <alignment horizontal="right" vertical="center"/>
    </xf>
    <xf numFmtId="172" fontId="0" fillId="0" borderId="8" xfId="15" applyNumberFormat="1" applyBorder="1" applyAlignment="1">
      <alignment vertical="center"/>
    </xf>
    <xf numFmtId="172" fontId="0" fillId="0" borderId="7" xfId="15" applyNumberForma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72" fontId="0" fillId="0" borderId="8" xfId="15" applyNumberFormat="1" applyBorder="1" applyAlignment="1">
      <alignment/>
    </xf>
    <xf numFmtId="172" fontId="0" fillId="0" borderId="7" xfId="15" applyNumberForma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2" fontId="14" fillId="0" borderId="8" xfId="15" applyNumberFormat="1" applyFont="1" applyBorder="1" applyAlignment="1">
      <alignment vertical="center"/>
    </xf>
    <xf numFmtId="172" fontId="14" fillId="0" borderId="7" xfId="15" applyNumberFormat="1" applyFont="1" applyBorder="1" applyAlignment="1">
      <alignment vertical="center"/>
    </xf>
    <xf numFmtId="0" fontId="2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172" fontId="2" fillId="0" borderId="8" xfId="15" applyNumberFormat="1" applyFont="1" applyBorder="1" applyAlignment="1">
      <alignment vertical="center"/>
    </xf>
    <xf numFmtId="172" fontId="2" fillId="0" borderId="7" xfId="15" applyNumberFormat="1" applyFont="1" applyBorder="1" applyAlignment="1">
      <alignment vertical="center"/>
    </xf>
    <xf numFmtId="172" fontId="0" fillId="0" borderId="1" xfId="15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3" borderId="1" xfId="0" applyFont="1" applyFill="1" applyBorder="1" applyAlignment="1">
      <alignment/>
    </xf>
    <xf numFmtId="172" fontId="1" fillId="3" borderId="1" xfId="15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72" fontId="8" fillId="2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2" fontId="2" fillId="2" borderId="3" xfId="0" applyNumberFormat="1" applyFont="1" applyFill="1" applyBorder="1" applyAlignment="1">
      <alignment/>
    </xf>
    <xf numFmtId="172" fontId="0" fillId="0" borderId="0" xfId="15" applyNumberFormat="1" applyAlignment="1">
      <alignment vertical="center" wrapText="1"/>
    </xf>
    <xf numFmtId="172" fontId="14" fillId="0" borderId="1" xfId="15" applyNumberFormat="1" applyFont="1" applyBorder="1" applyAlignment="1">
      <alignment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/>
    </xf>
    <xf numFmtId="172" fontId="14" fillId="0" borderId="1" xfId="0" applyNumberFormat="1" applyFont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72" fontId="0" fillId="0" borderId="0" xfId="15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72" fontId="2" fillId="2" borderId="0" xfId="15" applyNumberFormat="1" applyFont="1" applyFill="1" applyAlignment="1">
      <alignment horizontal="right"/>
    </xf>
    <xf numFmtId="172" fontId="2" fillId="2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2" fontId="14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0" xfId="0" applyNumberFormat="1" applyFont="1" applyAlignment="1">
      <alignment/>
    </xf>
    <xf numFmtId="176" fontId="11" fillId="0" borderId="0" xfId="15" applyNumberFormat="1" applyFont="1" applyAlignment="1">
      <alignment/>
    </xf>
    <xf numFmtId="172" fontId="3" fillId="2" borderId="4" xfId="15" applyNumberFormat="1" applyFont="1" applyFill="1" applyBorder="1" applyAlignment="1">
      <alignment/>
    </xf>
    <xf numFmtId="172" fontId="0" fillId="0" borderId="1" xfId="15" applyNumberFormat="1" applyFont="1" applyBorder="1" applyAlignment="1">
      <alignment/>
    </xf>
    <xf numFmtId="0" fontId="0" fillId="0" borderId="13" xfId="0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8" fillId="2" borderId="8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72" fontId="1" fillId="2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/>
    </xf>
    <xf numFmtId="172" fontId="8" fillId="2" borderId="1" xfId="15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2" fontId="8" fillId="0" borderId="1" xfId="15" applyNumberFormat="1" applyFont="1" applyFill="1" applyBorder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0" fillId="0" borderId="2" xfId="15" applyNumberFormat="1" applyFont="1" applyBorder="1" applyAlignment="1">
      <alignment horizontal="center"/>
    </xf>
    <xf numFmtId="172" fontId="0" fillId="0" borderId="4" xfId="15" applyNumberFormat="1" applyFont="1" applyBorder="1" applyAlignment="1">
      <alignment horizontal="center"/>
    </xf>
    <xf numFmtId="172" fontId="2" fillId="2" borderId="3" xfId="15" applyNumberFormat="1" applyFont="1" applyFill="1" applyBorder="1" applyAlignment="1">
      <alignment horizontal="center"/>
    </xf>
    <xf numFmtId="172" fontId="0" fillId="2" borderId="4" xfId="15" applyNumberFormat="1" applyFill="1" applyBorder="1" applyAlignment="1">
      <alignment horizontal="center"/>
    </xf>
    <xf numFmtId="172" fontId="0" fillId="0" borderId="2" xfId="15" applyNumberFormat="1" applyBorder="1" applyAlignment="1">
      <alignment/>
    </xf>
    <xf numFmtId="172" fontId="0" fillId="0" borderId="4" xfId="15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2" fontId="0" fillId="2" borderId="4" xfId="15" applyNumberForma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172" fontId="3" fillId="0" borderId="0" xfId="15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2" fontId="2" fillId="2" borderId="3" xfId="15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2" fontId="2" fillId="0" borderId="8" xfId="1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96"/>
  <sheetViews>
    <sheetView tabSelected="1" workbookViewId="0" topLeftCell="A70">
      <selection activeCell="G92" sqref="G92"/>
    </sheetView>
  </sheetViews>
  <sheetFormatPr defaultColWidth="9.00390625" defaultRowHeight="12.75"/>
  <cols>
    <col min="7" max="7" width="16.25390625" style="0" bestFit="1" customWidth="1"/>
    <col min="8" max="8" width="16.25390625" style="0" customWidth="1"/>
    <col min="9" max="9" width="18.125" style="0" customWidth="1"/>
    <col min="10" max="10" width="15.25390625" style="0" customWidth="1"/>
  </cols>
  <sheetData>
    <row r="1" spans="3:9" ht="12.75">
      <c r="C1" s="10" t="s">
        <v>383</v>
      </c>
      <c r="D1" s="10"/>
      <c r="E1" s="10"/>
      <c r="I1" s="1" t="s">
        <v>202</v>
      </c>
    </row>
    <row r="2" spans="3:5" ht="12.75">
      <c r="C2" s="10" t="s">
        <v>151</v>
      </c>
      <c r="D2" s="10"/>
      <c r="E2" s="10"/>
    </row>
    <row r="3" spans="3:9" ht="15.75">
      <c r="C3" s="313" t="s">
        <v>382</v>
      </c>
      <c r="D3" s="313"/>
      <c r="E3" s="313"/>
      <c r="F3" s="313"/>
      <c r="G3" s="313"/>
      <c r="H3" s="313"/>
      <c r="I3" s="313"/>
    </row>
    <row r="4" spans="3:9" ht="15.75">
      <c r="C4" s="313" t="s">
        <v>46</v>
      </c>
      <c r="D4" s="314"/>
      <c r="E4" s="314"/>
      <c r="F4" s="314"/>
      <c r="G4" s="314"/>
      <c r="H4" s="314"/>
      <c r="I4" s="314"/>
    </row>
    <row r="5" spans="3:9" ht="12.75">
      <c r="C5" s="90" t="s">
        <v>406</v>
      </c>
      <c r="D5" s="90"/>
      <c r="E5" s="90"/>
      <c r="F5" s="90"/>
      <c r="G5" s="90"/>
      <c r="H5" s="90"/>
      <c r="I5" s="122" t="s">
        <v>203</v>
      </c>
    </row>
    <row r="6" spans="3:9" ht="12.75">
      <c r="C6" s="90"/>
      <c r="D6" s="90"/>
      <c r="E6" s="90"/>
      <c r="F6" s="90"/>
      <c r="G6" s="90"/>
      <c r="H6" s="90"/>
      <c r="I6" s="90"/>
    </row>
    <row r="7" spans="3:9" ht="12.75">
      <c r="C7" s="10"/>
      <c r="D7" s="90"/>
      <c r="E7" s="90"/>
      <c r="F7" s="90"/>
      <c r="G7" s="11" t="s">
        <v>742</v>
      </c>
      <c r="H7" s="11" t="s">
        <v>743</v>
      </c>
      <c r="I7" s="11" t="s">
        <v>744</v>
      </c>
    </row>
    <row r="8" spans="3:9" ht="12.75">
      <c r="C8" s="90"/>
      <c r="D8" s="90"/>
      <c r="E8" s="90"/>
      <c r="F8" s="90"/>
      <c r="G8" s="90"/>
      <c r="H8" s="90"/>
      <c r="I8" s="90"/>
    </row>
    <row r="9" spans="3:9" ht="12.75">
      <c r="C9" s="90" t="s">
        <v>304</v>
      </c>
      <c r="D9" s="90"/>
      <c r="E9" s="90"/>
      <c r="F9" s="90"/>
      <c r="G9" s="91">
        <v>3000000</v>
      </c>
      <c r="H9" s="91">
        <v>3000000</v>
      </c>
      <c r="I9" s="91"/>
    </row>
    <row r="10" spans="3:9" ht="12.75">
      <c r="C10" s="90" t="s">
        <v>204</v>
      </c>
      <c r="D10" s="90"/>
      <c r="E10" s="90"/>
      <c r="F10" s="90"/>
      <c r="G10" s="91">
        <v>29600000</v>
      </c>
      <c r="H10" s="91">
        <v>29600000</v>
      </c>
      <c r="I10" s="91"/>
    </row>
    <row r="11" spans="3:9" ht="12.75">
      <c r="C11" s="90" t="s">
        <v>205</v>
      </c>
      <c r="D11" s="90"/>
      <c r="E11" s="90"/>
      <c r="F11" s="90"/>
      <c r="G11" s="91">
        <v>27100000</v>
      </c>
      <c r="H11" s="91">
        <v>27100000</v>
      </c>
      <c r="I11" s="91"/>
    </row>
    <row r="12" spans="3:9" ht="12.75">
      <c r="C12" s="90" t="s">
        <v>206</v>
      </c>
      <c r="D12" s="90"/>
      <c r="E12" s="90"/>
      <c r="F12" s="90"/>
      <c r="G12" s="91">
        <v>230000000</v>
      </c>
      <c r="H12" s="91">
        <v>230000000</v>
      </c>
      <c r="I12" s="91"/>
    </row>
    <row r="13" spans="3:9" ht="12.75">
      <c r="C13" s="90" t="s">
        <v>207</v>
      </c>
      <c r="D13" s="90"/>
      <c r="E13" s="90"/>
      <c r="F13" s="90"/>
      <c r="G13" s="91">
        <v>1000000</v>
      </c>
      <c r="H13" s="91">
        <v>1000000</v>
      </c>
      <c r="I13" s="91"/>
    </row>
    <row r="14" spans="3:9" ht="12.75">
      <c r="C14" s="90" t="s">
        <v>306</v>
      </c>
      <c r="D14" s="90"/>
      <c r="E14" s="90"/>
      <c r="F14" s="90"/>
      <c r="G14" s="91">
        <v>300000</v>
      </c>
      <c r="H14" s="91">
        <v>300000</v>
      </c>
      <c r="I14" s="91"/>
    </row>
    <row r="15" spans="3:9" ht="12.75">
      <c r="C15" s="90" t="s">
        <v>208</v>
      </c>
      <c r="D15" s="90"/>
      <c r="E15" s="90"/>
      <c r="F15" s="90"/>
      <c r="G15" s="91">
        <v>1000000</v>
      </c>
      <c r="H15" s="91">
        <v>1000000</v>
      </c>
      <c r="I15" s="91"/>
    </row>
    <row r="16" spans="3:9" ht="12.75">
      <c r="C16" s="90" t="s">
        <v>305</v>
      </c>
      <c r="D16" s="90"/>
      <c r="E16" s="90"/>
      <c r="F16" s="90"/>
      <c r="G16" s="91">
        <v>800000</v>
      </c>
      <c r="H16" s="91">
        <v>800000</v>
      </c>
      <c r="I16" s="91"/>
    </row>
    <row r="18" spans="3:9" ht="12.75">
      <c r="C18" s="10" t="s">
        <v>209</v>
      </c>
      <c r="D18" s="10"/>
      <c r="E18" s="10"/>
      <c r="F18" s="10"/>
      <c r="G18" s="67">
        <f>SUM(G9:G16)</f>
        <v>292800000</v>
      </c>
      <c r="H18" s="67">
        <f>SUM(H9:H16)</f>
        <v>292800000</v>
      </c>
      <c r="I18" s="67">
        <f>SUM(I9:I16)</f>
        <v>0</v>
      </c>
    </row>
    <row r="19" spans="3:8" ht="12.75">
      <c r="C19" s="10" t="s">
        <v>738</v>
      </c>
      <c r="D19" s="10"/>
      <c r="E19" s="10"/>
      <c r="F19" s="10"/>
      <c r="G19" s="67">
        <v>15600000</v>
      </c>
      <c r="H19" s="67">
        <v>15600000</v>
      </c>
    </row>
    <row r="20" spans="3:8" ht="12.75">
      <c r="C20" s="90" t="s">
        <v>407</v>
      </c>
      <c r="D20" s="87"/>
      <c r="E20" s="87"/>
      <c r="F20" s="87"/>
      <c r="G20" s="91">
        <v>3724650</v>
      </c>
      <c r="H20" s="91">
        <v>3724650</v>
      </c>
    </row>
    <row r="21" spans="3:8" ht="12.75">
      <c r="C21" s="90" t="s">
        <v>359</v>
      </c>
      <c r="D21" s="87"/>
      <c r="E21" s="87"/>
      <c r="F21" s="87"/>
      <c r="G21" s="91">
        <v>64200587</v>
      </c>
      <c r="H21" s="91">
        <v>64200587</v>
      </c>
    </row>
    <row r="22" spans="3:8" ht="12.75">
      <c r="C22" s="90" t="s">
        <v>408</v>
      </c>
      <c r="D22" s="87"/>
      <c r="E22" s="87"/>
      <c r="F22" s="87"/>
      <c r="G22" s="91">
        <v>19800000</v>
      </c>
      <c r="H22" s="91">
        <v>19800000</v>
      </c>
    </row>
    <row r="23" spans="3:8" ht="12.75">
      <c r="C23" s="90" t="s">
        <v>307</v>
      </c>
      <c r="D23" s="90"/>
      <c r="E23" s="181"/>
      <c r="F23" s="181"/>
      <c r="G23" s="91">
        <v>9781333</v>
      </c>
      <c r="H23" s="91">
        <v>9781333</v>
      </c>
    </row>
    <row r="24" spans="3:8" ht="12.75">
      <c r="C24" s="90" t="s">
        <v>409</v>
      </c>
      <c r="D24" s="90"/>
      <c r="E24" s="87"/>
      <c r="F24" s="87"/>
      <c r="G24" s="177">
        <v>1427538</v>
      </c>
      <c r="H24" s="177">
        <v>1427538</v>
      </c>
    </row>
    <row r="25" spans="3:8" ht="12.75">
      <c r="C25" s="90" t="s">
        <v>410</v>
      </c>
      <c r="D25" s="87"/>
      <c r="E25" s="87"/>
      <c r="F25" s="87"/>
      <c r="G25" s="12">
        <v>0</v>
      </c>
      <c r="H25" s="12">
        <v>0</v>
      </c>
    </row>
    <row r="26" spans="4:8" ht="12.75">
      <c r="D26" s="90" t="s">
        <v>399</v>
      </c>
      <c r="E26" s="181"/>
      <c r="F26" s="181"/>
      <c r="G26" s="91">
        <v>10118400</v>
      </c>
      <c r="H26" s="91">
        <v>10118400</v>
      </c>
    </row>
    <row r="27" spans="4:8" ht="12.75">
      <c r="D27" t="s">
        <v>411</v>
      </c>
      <c r="G27" s="91">
        <v>1447758</v>
      </c>
      <c r="H27" s="91">
        <v>1447758</v>
      </c>
    </row>
    <row r="28" spans="3:8" ht="12.75">
      <c r="C28" s="90" t="s">
        <v>309</v>
      </c>
      <c r="D28" s="90"/>
      <c r="E28" s="87"/>
      <c r="F28" s="87"/>
      <c r="G28" s="91">
        <v>3145260</v>
      </c>
      <c r="H28" s="91">
        <v>3145260</v>
      </c>
    </row>
    <row r="29" spans="3:8" ht="12.75">
      <c r="C29" s="87" t="s">
        <v>211</v>
      </c>
      <c r="D29" s="87"/>
      <c r="E29" s="87"/>
      <c r="F29" s="87"/>
      <c r="G29" s="12">
        <v>30846</v>
      </c>
      <c r="H29" s="12">
        <v>30846</v>
      </c>
    </row>
    <row r="30" spans="3:8" ht="12.75">
      <c r="C30" s="90"/>
      <c r="D30" s="90"/>
      <c r="E30" s="87"/>
      <c r="F30" s="87"/>
      <c r="G30" s="12"/>
      <c r="H30" s="12"/>
    </row>
    <row r="31" spans="3:9" ht="12.75">
      <c r="C31" s="10" t="s">
        <v>412</v>
      </c>
      <c r="D31" s="10"/>
      <c r="E31" s="10"/>
      <c r="F31" s="10"/>
      <c r="G31" s="173">
        <f>SUM(G20:G29)</f>
        <v>113676372</v>
      </c>
      <c r="H31" s="173">
        <f>SUM(H20:H30)</f>
        <v>113676372</v>
      </c>
      <c r="I31" s="173"/>
    </row>
    <row r="34" spans="3:8" ht="12.75">
      <c r="C34" s="87" t="s">
        <v>212</v>
      </c>
      <c r="D34" s="87"/>
      <c r="E34" s="87"/>
      <c r="F34" s="87"/>
      <c r="G34" s="136">
        <v>3992000</v>
      </c>
      <c r="H34" s="136">
        <v>3992000</v>
      </c>
    </row>
    <row r="35" spans="3:8" ht="12.75">
      <c r="C35" s="87" t="s">
        <v>213</v>
      </c>
      <c r="D35" s="87"/>
      <c r="E35" s="87"/>
      <c r="F35" s="87"/>
      <c r="G35" s="12">
        <v>15095000</v>
      </c>
      <c r="H35" s="12">
        <v>15095000</v>
      </c>
    </row>
    <row r="36" spans="3:8" ht="12.75">
      <c r="C36" s="87" t="s">
        <v>214</v>
      </c>
      <c r="D36" s="87"/>
      <c r="E36" s="87"/>
      <c r="F36" s="87"/>
      <c r="G36" s="12">
        <v>9911000</v>
      </c>
      <c r="H36" s="12">
        <v>9911000</v>
      </c>
    </row>
    <row r="37" spans="3:8" ht="12.75">
      <c r="C37" s="87" t="s">
        <v>418</v>
      </c>
      <c r="D37" s="87"/>
      <c r="E37" s="87"/>
      <c r="F37" s="87"/>
      <c r="G37" s="12">
        <v>8000000</v>
      </c>
      <c r="H37" s="12">
        <v>8000000</v>
      </c>
    </row>
    <row r="38" spans="3:8" ht="12.75">
      <c r="C38" s="87" t="s">
        <v>524</v>
      </c>
      <c r="G38" s="136">
        <v>743000</v>
      </c>
      <c r="H38" s="136">
        <v>743000</v>
      </c>
    </row>
    <row r="39" spans="3:8" ht="12.75">
      <c r="C39" s="87" t="s">
        <v>216</v>
      </c>
      <c r="D39" s="87"/>
      <c r="E39" s="87"/>
      <c r="F39" s="87"/>
      <c r="G39" s="246">
        <v>12996000</v>
      </c>
      <c r="H39" s="246">
        <v>12996000</v>
      </c>
    </row>
    <row r="40" spans="3:8" ht="12.75">
      <c r="C40" s="87" t="s">
        <v>215</v>
      </c>
      <c r="D40" s="87"/>
      <c r="E40" s="87"/>
      <c r="F40" s="87"/>
      <c r="G40" s="12">
        <v>1200000</v>
      </c>
      <c r="H40" s="12">
        <v>1200000</v>
      </c>
    </row>
    <row r="41" spans="3:9" ht="12.75">
      <c r="C41" s="87" t="s">
        <v>758</v>
      </c>
      <c r="D41" s="87"/>
      <c r="E41" s="87"/>
      <c r="F41" s="87"/>
      <c r="G41" s="12"/>
      <c r="H41" s="12">
        <v>20000000</v>
      </c>
      <c r="I41" s="12">
        <v>20000000</v>
      </c>
    </row>
    <row r="42" spans="3:9" ht="12.75">
      <c r="C42" s="87" t="s">
        <v>755</v>
      </c>
      <c r="D42" s="87"/>
      <c r="E42" s="87"/>
      <c r="F42" s="87"/>
      <c r="G42" s="12"/>
      <c r="H42" s="12">
        <v>11227000</v>
      </c>
      <c r="I42" s="12">
        <v>11226580</v>
      </c>
    </row>
    <row r="43" spans="3:9" ht="12.75">
      <c r="C43" s="87" t="s">
        <v>768</v>
      </c>
      <c r="D43" s="87"/>
      <c r="E43" s="87"/>
      <c r="F43" s="87"/>
      <c r="G43" s="12"/>
      <c r="H43" s="12">
        <v>2814000</v>
      </c>
      <c r="I43" s="12">
        <v>2814160</v>
      </c>
    </row>
    <row r="44" spans="3:9" ht="12.75">
      <c r="C44" s="87" t="s">
        <v>769</v>
      </c>
      <c r="D44" s="87"/>
      <c r="E44" s="87"/>
      <c r="F44" s="87"/>
      <c r="G44" s="12"/>
      <c r="H44" s="12">
        <v>10000000</v>
      </c>
      <c r="I44" s="12">
        <v>10000000</v>
      </c>
    </row>
    <row r="45" spans="3:9" ht="12.75">
      <c r="C45" s="87"/>
      <c r="D45" s="87"/>
      <c r="E45" s="87"/>
      <c r="F45" s="87"/>
      <c r="G45" s="12"/>
      <c r="H45" s="12"/>
      <c r="I45" s="12"/>
    </row>
    <row r="46" spans="3:9" ht="12.75">
      <c r="C46" s="10" t="s">
        <v>217</v>
      </c>
      <c r="D46" s="10"/>
      <c r="E46" s="10"/>
      <c r="F46" s="10"/>
      <c r="G46" s="173">
        <f>SUM(G34:G40)</f>
        <v>51937000</v>
      </c>
      <c r="H46" s="173">
        <f>SUM(H34:H44)</f>
        <v>95978000</v>
      </c>
      <c r="I46" s="173">
        <f>SUM(I34:I44)</f>
        <v>44040740</v>
      </c>
    </row>
    <row r="48" spans="3:9" ht="12.75">
      <c r="C48" s="10" t="s">
        <v>218</v>
      </c>
      <c r="D48" s="87"/>
      <c r="E48" s="87"/>
      <c r="F48" s="87"/>
      <c r="G48" s="87"/>
      <c r="H48" s="87"/>
      <c r="I48" s="87"/>
    </row>
    <row r="49" spans="3:8" ht="12.75">
      <c r="C49" s="87" t="s">
        <v>511</v>
      </c>
      <c r="D49" s="87"/>
      <c r="E49" s="87"/>
      <c r="F49" s="87"/>
      <c r="G49" s="12">
        <v>10722000</v>
      </c>
      <c r="H49" s="12">
        <v>10722000</v>
      </c>
    </row>
    <row r="50" spans="3:8" ht="12.75">
      <c r="C50" s="90" t="s">
        <v>414</v>
      </c>
      <c r="D50" s="90"/>
      <c r="E50" s="90"/>
      <c r="F50" s="90"/>
      <c r="G50" s="12">
        <v>382000</v>
      </c>
      <c r="H50" s="12">
        <v>382000</v>
      </c>
    </row>
    <row r="51" spans="3:8" ht="12.75">
      <c r="C51" s="87" t="s">
        <v>415</v>
      </c>
      <c r="D51" s="87"/>
      <c r="E51" s="87"/>
      <c r="F51" s="87"/>
      <c r="G51" s="12">
        <v>6855000</v>
      </c>
      <c r="H51" s="12">
        <v>6855000</v>
      </c>
    </row>
    <row r="52" spans="3:8" ht="12.75">
      <c r="C52" s="87" t="s">
        <v>416</v>
      </c>
      <c r="D52" s="87"/>
      <c r="E52" s="87"/>
      <c r="F52" s="87"/>
      <c r="G52" s="12">
        <v>1841000</v>
      </c>
      <c r="H52" s="12">
        <v>1841000</v>
      </c>
    </row>
    <row r="53" spans="3:8" ht="12.75">
      <c r="C53" s="87" t="s">
        <v>417</v>
      </c>
      <c r="D53" s="87"/>
      <c r="E53" s="87"/>
      <c r="F53" s="87"/>
      <c r="G53" s="12">
        <v>1846000</v>
      </c>
      <c r="H53" s="12">
        <v>1846000</v>
      </c>
    </row>
    <row r="54" spans="3:8" ht="12.75">
      <c r="C54" s="87" t="s">
        <v>334</v>
      </c>
      <c r="D54" s="87"/>
      <c r="E54" s="87"/>
      <c r="F54" s="87"/>
      <c r="G54" s="12">
        <v>6353000</v>
      </c>
      <c r="H54" s="12">
        <v>6353000</v>
      </c>
    </row>
    <row r="55" spans="3:8" ht="12.75">
      <c r="C55" s="87" t="s">
        <v>219</v>
      </c>
      <c r="D55" s="87"/>
      <c r="E55" s="87"/>
      <c r="F55" s="87"/>
      <c r="G55" s="12">
        <v>7560000</v>
      </c>
      <c r="H55" s="12">
        <v>7560000</v>
      </c>
    </row>
    <row r="56" spans="3:9" ht="12.75">
      <c r="C56" s="10" t="s">
        <v>220</v>
      </c>
      <c r="D56" s="10"/>
      <c r="E56" s="10"/>
      <c r="F56" s="10"/>
      <c r="G56" s="67">
        <f>SUM(G49:G55)</f>
        <v>35559000</v>
      </c>
      <c r="H56" s="67">
        <f>SUM(H49:H55)</f>
        <v>35559000</v>
      </c>
      <c r="I56" s="67"/>
    </row>
    <row r="57" spans="3:8" ht="12.75">
      <c r="C57" s="87"/>
      <c r="D57" s="87"/>
      <c r="E57" s="87"/>
      <c r="F57" s="87"/>
      <c r="G57" s="177"/>
      <c r="H57" s="87"/>
    </row>
    <row r="58" spans="3:9" ht="12.75">
      <c r="C58" s="87" t="s">
        <v>221</v>
      </c>
      <c r="D58" s="87"/>
      <c r="E58" s="87"/>
      <c r="F58" s="87"/>
      <c r="G58" s="177"/>
      <c r="H58" s="177"/>
      <c r="I58" s="12"/>
    </row>
    <row r="59" spans="3:8" ht="12.75">
      <c r="C59" s="87" t="s">
        <v>222</v>
      </c>
      <c r="D59" s="87"/>
      <c r="E59" s="87"/>
      <c r="F59" s="87"/>
      <c r="G59" s="12">
        <v>920000</v>
      </c>
      <c r="H59" s="12">
        <v>920000</v>
      </c>
    </row>
    <row r="60" spans="3:8" ht="12.75">
      <c r="C60" s="87" t="s">
        <v>223</v>
      </c>
      <c r="D60" s="87"/>
      <c r="E60" s="87"/>
      <c r="F60" s="87"/>
      <c r="G60" s="12">
        <v>1000000</v>
      </c>
      <c r="H60" s="12">
        <v>1000000</v>
      </c>
    </row>
    <row r="61" spans="3:8" ht="12.75">
      <c r="C61" s="87"/>
      <c r="D61" s="87"/>
      <c r="E61" s="87"/>
      <c r="F61" s="87"/>
      <c r="G61" s="12"/>
      <c r="H61" s="12"/>
    </row>
    <row r="62" spans="3:8" ht="12.75">
      <c r="C62" s="87" t="s">
        <v>224</v>
      </c>
      <c r="D62" s="87"/>
      <c r="E62" s="87"/>
      <c r="F62" s="87"/>
      <c r="G62" s="12"/>
      <c r="H62" s="12"/>
    </row>
    <row r="63" spans="3:8" ht="12.75">
      <c r="C63" s="87" t="s">
        <v>225</v>
      </c>
      <c r="D63" s="87"/>
      <c r="E63" s="87"/>
      <c r="F63" s="87"/>
      <c r="G63" s="12">
        <v>270000</v>
      </c>
      <c r="H63" s="12">
        <v>270000</v>
      </c>
    </row>
    <row r="64" spans="3:9" ht="12.75">
      <c r="C64" s="87" t="s">
        <v>47</v>
      </c>
      <c r="D64" s="10"/>
      <c r="E64" s="10"/>
      <c r="F64" s="10"/>
      <c r="G64" s="173">
        <f>SUM(G57:G63)</f>
        <v>2190000</v>
      </c>
      <c r="H64" s="173">
        <f>SUM(H57:H63)</f>
        <v>2190000</v>
      </c>
      <c r="I64" s="173">
        <f>SUM(I56:I63)</f>
        <v>0</v>
      </c>
    </row>
    <row r="65" spans="3:9" ht="12.75">
      <c r="C65" s="10" t="s">
        <v>226</v>
      </c>
      <c r="D65" s="87"/>
      <c r="E65" s="87"/>
      <c r="F65" s="87"/>
      <c r="G65" s="173">
        <f>(G18+G19+G31+G46+G56+G64)</f>
        <v>511762372</v>
      </c>
      <c r="H65" s="173">
        <f>(H18+H19+H31+H46+H56+H64)</f>
        <v>555803372</v>
      </c>
      <c r="I65" s="173">
        <f>(I18+I19+I31+I46+I56+I64)</f>
        <v>44040740</v>
      </c>
    </row>
    <row r="66" spans="3:9" ht="12.75">
      <c r="C66" s="87" t="s">
        <v>227</v>
      </c>
      <c r="D66" s="87"/>
      <c r="E66" s="87"/>
      <c r="F66" s="87"/>
      <c r="G66" s="177">
        <v>120000000</v>
      </c>
      <c r="H66" s="177">
        <v>120000000</v>
      </c>
      <c r="I66" s="178"/>
    </row>
    <row r="67" spans="3:9" ht="12.75">
      <c r="C67" s="87" t="s">
        <v>335</v>
      </c>
      <c r="D67" s="87"/>
      <c r="E67" s="87"/>
      <c r="F67" s="87"/>
      <c r="G67" s="177">
        <v>5000000</v>
      </c>
      <c r="H67" s="177">
        <v>13113000</v>
      </c>
      <c r="I67" s="178">
        <v>8113000</v>
      </c>
    </row>
    <row r="68" spans="3:9" ht="12.75">
      <c r="C68" s="10" t="s">
        <v>228</v>
      </c>
      <c r="D68" s="10"/>
      <c r="E68" s="10"/>
      <c r="F68" s="10"/>
      <c r="G68" s="67">
        <f>SUM(G66:G67)</f>
        <v>125000000</v>
      </c>
      <c r="H68" s="67">
        <f>SUM(H66:H67)</f>
        <v>133113000</v>
      </c>
      <c r="I68" s="179">
        <f>SUM(I66:I67)</f>
        <v>8113000</v>
      </c>
    </row>
    <row r="69" spans="3:9" ht="12.75">
      <c r="C69" s="137" t="s">
        <v>229</v>
      </c>
      <c r="D69" s="180"/>
      <c r="E69" s="180"/>
      <c r="F69" s="180"/>
      <c r="G69" s="94">
        <f>SUM(G65+G68)+628</f>
        <v>636763000</v>
      </c>
      <c r="H69" s="94">
        <f>SUM(H65+H68)+628</f>
        <v>688917000</v>
      </c>
      <c r="I69" s="94">
        <f>SUM(I65+I68)</f>
        <v>52153740</v>
      </c>
    </row>
    <row r="70" spans="3:9" ht="12.75">
      <c r="C70" s="87" t="s">
        <v>230</v>
      </c>
      <c r="D70" s="87"/>
      <c r="E70" s="87"/>
      <c r="F70" s="87"/>
      <c r="G70" s="12">
        <v>5000000</v>
      </c>
      <c r="H70" s="12">
        <v>5000000</v>
      </c>
      <c r="I70" s="12"/>
    </row>
    <row r="71" spans="3:9" ht="12.75">
      <c r="C71" s="87" t="s">
        <v>741</v>
      </c>
      <c r="D71" s="87"/>
      <c r="E71" s="87"/>
      <c r="F71" s="87"/>
      <c r="G71" s="12">
        <v>1000000</v>
      </c>
      <c r="H71" s="12">
        <v>1000000</v>
      </c>
      <c r="I71" s="12"/>
    </row>
    <row r="72" spans="3:9" ht="12.75">
      <c r="C72" s="87" t="s">
        <v>231</v>
      </c>
      <c r="D72" s="87"/>
      <c r="E72" s="87"/>
      <c r="F72" s="87"/>
      <c r="G72" s="12">
        <v>1000000</v>
      </c>
      <c r="H72" s="12">
        <v>1000000</v>
      </c>
      <c r="I72" s="12"/>
    </row>
    <row r="73" spans="3:9" ht="12.75">
      <c r="C73" s="87" t="s">
        <v>430</v>
      </c>
      <c r="D73" s="87"/>
      <c r="E73" s="87"/>
      <c r="F73" s="87"/>
      <c r="G73" s="12">
        <v>578721000</v>
      </c>
      <c r="H73" s="12">
        <v>435759890</v>
      </c>
      <c r="I73" s="12">
        <v>-159850850</v>
      </c>
    </row>
    <row r="74" spans="3:9" ht="12.75">
      <c r="C74" s="87" t="s">
        <v>431</v>
      </c>
      <c r="D74" s="87"/>
      <c r="E74" s="87"/>
      <c r="F74" s="87"/>
      <c r="G74" s="12">
        <v>15229000</v>
      </c>
      <c r="H74" s="12">
        <v>15229000</v>
      </c>
      <c r="I74" s="12"/>
    </row>
    <row r="75" spans="3:9" ht="12.75">
      <c r="C75" s="87" t="s">
        <v>432</v>
      </c>
      <c r="D75" s="87"/>
      <c r="E75" s="87"/>
      <c r="F75" s="87"/>
      <c r="G75" s="12">
        <v>164478000</v>
      </c>
      <c r="H75" s="12">
        <v>164478000</v>
      </c>
      <c r="I75" s="12"/>
    </row>
    <row r="76" spans="3:9" ht="12.75">
      <c r="C76" s="87" t="s">
        <v>677</v>
      </c>
      <c r="D76" s="87"/>
      <c r="E76" s="87"/>
      <c r="F76" s="87"/>
      <c r="G76" s="12">
        <v>20000000</v>
      </c>
      <c r="H76" s="12">
        <v>20000000</v>
      </c>
      <c r="I76" s="12"/>
    </row>
    <row r="77" spans="3:9" ht="12.75">
      <c r="C77" s="87" t="s">
        <v>432</v>
      </c>
      <c r="D77" s="87"/>
      <c r="E77" s="87"/>
      <c r="F77" s="87"/>
      <c r="G77" s="12">
        <v>8489000</v>
      </c>
      <c r="H77" s="12">
        <v>8489000</v>
      </c>
      <c r="I77" s="12"/>
    </row>
    <row r="78" spans="3:9" ht="12.75">
      <c r="C78" s="87" t="s">
        <v>572</v>
      </c>
      <c r="D78" s="87"/>
      <c r="E78" s="87"/>
      <c r="F78" s="87"/>
      <c r="G78" s="12">
        <v>50000000</v>
      </c>
      <c r="H78" s="12">
        <v>50000000</v>
      </c>
      <c r="I78" s="12"/>
    </row>
    <row r="79" spans="3:9" ht="12.75">
      <c r="C79" s="87" t="s">
        <v>650</v>
      </c>
      <c r="D79" s="87"/>
      <c r="E79" s="87"/>
      <c r="F79" s="87"/>
      <c r="G79" s="12">
        <v>90000000</v>
      </c>
      <c r="H79" s="12">
        <v>0</v>
      </c>
      <c r="I79" s="12"/>
    </row>
    <row r="80" spans="3:9" ht="12.75">
      <c r="C80" s="87" t="s">
        <v>432</v>
      </c>
      <c r="D80" s="87"/>
      <c r="E80" s="87"/>
      <c r="F80" s="87"/>
      <c r="G80" s="12">
        <v>21260000</v>
      </c>
      <c r="H80" s="12">
        <v>0</v>
      </c>
      <c r="I80" s="12">
        <v>-100000000</v>
      </c>
    </row>
    <row r="81" spans="3:9" ht="12.75">
      <c r="C81" s="87" t="s">
        <v>666</v>
      </c>
      <c r="D81" s="87"/>
      <c r="E81" s="87"/>
      <c r="F81" s="87"/>
      <c r="G81" s="12">
        <v>45000000</v>
      </c>
      <c r="H81" s="12">
        <v>0</v>
      </c>
      <c r="I81" s="12">
        <v>-50000000</v>
      </c>
    </row>
    <row r="82" spans="3:9" ht="12.75">
      <c r="C82" s="87" t="s">
        <v>432</v>
      </c>
      <c r="D82" s="87"/>
      <c r="E82" s="87"/>
      <c r="F82" s="87"/>
      <c r="G82" s="12">
        <v>10630000</v>
      </c>
      <c r="H82" s="12">
        <v>0</v>
      </c>
      <c r="I82" s="12"/>
    </row>
    <row r="83" spans="3:9" ht="12.75">
      <c r="C83" s="87" t="s">
        <v>745</v>
      </c>
      <c r="D83" s="87"/>
      <c r="E83" s="87"/>
      <c r="F83" s="87"/>
      <c r="G83" s="12"/>
      <c r="H83" s="12">
        <v>35165030</v>
      </c>
      <c r="I83" s="12">
        <v>35165030</v>
      </c>
    </row>
    <row r="84" spans="3:9" ht="12.75">
      <c r="C84" s="87" t="s">
        <v>748</v>
      </c>
      <c r="D84" s="87"/>
      <c r="E84" s="87"/>
      <c r="F84" s="87"/>
      <c r="G84" s="12"/>
      <c r="H84" s="12">
        <v>35975780</v>
      </c>
      <c r="I84" s="12">
        <v>35975780</v>
      </c>
    </row>
    <row r="85" spans="3:9" ht="12.75">
      <c r="C85" s="87" t="s">
        <v>770</v>
      </c>
      <c r="D85" s="87"/>
      <c r="E85" s="87"/>
      <c r="F85" s="87"/>
      <c r="G85" s="12"/>
      <c r="H85" s="12">
        <v>50000000</v>
      </c>
      <c r="I85" s="12">
        <v>50000000</v>
      </c>
    </row>
    <row r="86" spans="3:9" ht="12.75">
      <c r="C86" s="87" t="s">
        <v>771</v>
      </c>
      <c r="D86" s="87"/>
      <c r="E86" s="87"/>
      <c r="F86" s="87"/>
      <c r="G86" s="12"/>
      <c r="H86" s="12">
        <v>11400000</v>
      </c>
      <c r="I86" s="12">
        <v>11400000</v>
      </c>
    </row>
    <row r="87" spans="3:9" ht="12.75">
      <c r="C87" s="87" t="s">
        <v>754</v>
      </c>
      <c r="D87" s="87"/>
      <c r="E87" s="87"/>
      <c r="F87" s="87"/>
      <c r="G87" s="12"/>
      <c r="H87" s="12">
        <v>2389131</v>
      </c>
      <c r="I87" s="136">
        <v>2389131</v>
      </c>
    </row>
    <row r="88" spans="3:9" ht="12.75">
      <c r="C88" s="10" t="s">
        <v>19</v>
      </c>
      <c r="D88" s="87"/>
      <c r="E88" s="87"/>
      <c r="F88" s="87"/>
      <c r="G88" s="67">
        <f>SUM(G70:G87)</f>
        <v>1010807000</v>
      </c>
      <c r="H88" s="67">
        <f>SUM(H70:H87)</f>
        <v>835885831</v>
      </c>
      <c r="I88" s="67">
        <f>SUM(I70:I87)</f>
        <v>-174920909</v>
      </c>
    </row>
    <row r="89" spans="3:9" ht="12.75">
      <c r="C89" s="242" t="s">
        <v>232</v>
      </c>
      <c r="D89" s="244"/>
      <c r="E89" s="244"/>
      <c r="F89" s="245"/>
      <c r="G89" s="245">
        <f>SUM(G69+G88)</f>
        <v>1647570000</v>
      </c>
      <c r="H89" s="245">
        <f>SUM(H69+H88)</f>
        <v>1524802831</v>
      </c>
      <c r="I89" s="245">
        <f>SUM(I69+I88)</f>
        <v>-122767169</v>
      </c>
    </row>
    <row r="90" spans="3:9" ht="12.75">
      <c r="C90" s="87"/>
      <c r="D90" s="87"/>
      <c r="E90" s="87"/>
      <c r="F90" s="87"/>
      <c r="G90" s="87"/>
      <c r="H90" s="87"/>
      <c r="I90" s="87"/>
    </row>
    <row r="91" spans="3:8" ht="12.75">
      <c r="C91" s="263" t="s">
        <v>664</v>
      </c>
      <c r="D91" s="87"/>
      <c r="E91" s="87"/>
      <c r="F91" s="87"/>
      <c r="G91" s="177">
        <v>53260000</v>
      </c>
      <c r="H91" s="177">
        <v>53260000</v>
      </c>
    </row>
    <row r="92" spans="3:9" ht="12.75">
      <c r="C92" s="10"/>
      <c r="D92" s="87"/>
      <c r="E92" s="87"/>
      <c r="F92" s="87"/>
      <c r="G92" s="173">
        <f>SUM(G89+G91)</f>
        <v>1700830000</v>
      </c>
      <c r="H92" s="173">
        <f>SUM(H89+H91)+169</f>
        <v>1578063000</v>
      </c>
      <c r="I92" s="173">
        <f>SUM(I89+I91)</f>
        <v>-122767169</v>
      </c>
    </row>
    <row r="93" spans="3:9" ht="12.75">
      <c r="C93" s="87"/>
      <c r="D93" s="87"/>
      <c r="E93" s="87"/>
      <c r="F93" s="87"/>
      <c r="G93" s="87"/>
      <c r="H93" s="177"/>
      <c r="I93" s="264"/>
    </row>
    <row r="94" spans="3:9" ht="12.75">
      <c r="C94" s="67"/>
      <c r="D94" s="67"/>
      <c r="E94" s="67"/>
      <c r="F94" s="67"/>
      <c r="G94" s="67"/>
      <c r="H94" s="67"/>
      <c r="I94" s="67"/>
    </row>
    <row r="95" spans="3:9" ht="12.75">
      <c r="C95" s="87"/>
      <c r="D95" s="87"/>
      <c r="E95" s="87"/>
      <c r="F95" s="87"/>
      <c r="G95" s="87"/>
      <c r="H95" s="87"/>
      <c r="I95" s="87"/>
    </row>
    <row r="96" spans="3:9" ht="12.75">
      <c r="C96" s="10" t="s">
        <v>129</v>
      </c>
      <c r="D96" s="87"/>
      <c r="E96" s="87"/>
      <c r="F96" s="87"/>
      <c r="G96" s="87"/>
      <c r="H96" s="87"/>
      <c r="I96" s="173">
        <v>4210000</v>
      </c>
    </row>
  </sheetData>
  <mergeCells count="2">
    <mergeCell ref="C4:I4"/>
    <mergeCell ref="C3:I3"/>
  </mergeCells>
  <printOptions/>
  <pageMargins left="0.75" right="0.75" top="1" bottom="1" header="0.5" footer="0.5"/>
  <pageSetup orientation="portrait" paperSize="9" scale="72" r:id="rId1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37">
      <selection activeCell="D65" sqref="D65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34.75390625" style="0" customWidth="1"/>
    <col min="4" max="4" width="22.00390625" style="0" customWidth="1"/>
    <col min="5" max="5" width="14.00390625" style="0" customWidth="1"/>
    <col min="6" max="6" width="15.875" style="0" customWidth="1"/>
  </cols>
  <sheetData>
    <row r="1" spans="1:7" ht="12.75">
      <c r="A1" s="23" t="s">
        <v>383</v>
      </c>
      <c r="G1" s="1" t="s">
        <v>32</v>
      </c>
    </row>
    <row r="2" spans="1:7" ht="12.75">
      <c r="A2" s="23" t="s">
        <v>2</v>
      </c>
      <c r="G2" s="1"/>
    </row>
    <row r="5" spans="1:7" ht="12.75">
      <c r="A5" s="318" t="s">
        <v>387</v>
      </c>
      <c r="B5" s="318"/>
      <c r="C5" s="318"/>
      <c r="D5" s="318"/>
      <c r="E5" s="318"/>
      <c r="F5" s="318"/>
      <c r="G5" s="318"/>
    </row>
    <row r="7" spans="1:6" ht="15.75">
      <c r="A7" s="320" t="s">
        <v>13</v>
      </c>
      <c r="B7" s="320"/>
      <c r="C7" s="320"/>
      <c r="D7" s="320"/>
      <c r="E7" s="320"/>
      <c r="F7" s="320"/>
    </row>
    <row r="9" ht="12.75">
      <c r="F9" s="1" t="s">
        <v>14</v>
      </c>
    </row>
    <row r="10" spans="1:6" ht="15.75">
      <c r="A10" s="22" t="s">
        <v>15</v>
      </c>
      <c r="B10" s="22"/>
      <c r="C10" s="22"/>
      <c r="D10" s="269">
        <v>113677000</v>
      </c>
      <c r="F10" s="26"/>
    </row>
    <row r="11" spans="1:6" ht="15.75">
      <c r="A11" s="22" t="s">
        <v>16</v>
      </c>
      <c r="B11" s="22"/>
      <c r="C11" s="22"/>
      <c r="D11" s="269">
        <v>308400000</v>
      </c>
      <c r="F11" s="26"/>
    </row>
    <row r="12" spans="1:6" ht="15.75">
      <c r="A12" s="22" t="s">
        <v>17</v>
      </c>
      <c r="B12" s="22"/>
      <c r="C12" s="22"/>
      <c r="D12" s="269">
        <v>51937000</v>
      </c>
      <c r="F12" s="26"/>
    </row>
    <row r="13" spans="1:6" ht="15.75">
      <c r="A13" s="22" t="s">
        <v>18</v>
      </c>
      <c r="B13" s="22"/>
      <c r="C13" s="22"/>
      <c r="D13" s="269">
        <v>37749000</v>
      </c>
      <c r="F13" s="26"/>
    </row>
    <row r="14" spans="1:6" ht="15.75">
      <c r="A14" s="22" t="s">
        <v>19</v>
      </c>
      <c r="B14" s="22"/>
      <c r="C14" s="22"/>
      <c r="D14" s="269">
        <v>1010807000</v>
      </c>
      <c r="F14" s="26"/>
    </row>
    <row r="15" spans="1:6" ht="15.75">
      <c r="A15" s="22" t="s">
        <v>51</v>
      </c>
      <c r="B15" s="22"/>
      <c r="C15" s="22"/>
      <c r="D15" s="269">
        <v>125000000</v>
      </c>
      <c r="F15" s="26"/>
    </row>
    <row r="16" spans="1:6" ht="15.75">
      <c r="A16" s="67"/>
      <c r="B16" s="67"/>
      <c r="C16" s="67"/>
      <c r="D16" s="270">
        <v>53260000</v>
      </c>
      <c r="E16" s="165"/>
      <c r="F16" s="238"/>
    </row>
    <row r="17" spans="1:6" ht="15.75">
      <c r="A17" s="27" t="s">
        <v>20</v>
      </c>
      <c r="B17" s="27"/>
      <c r="C17" s="28"/>
      <c r="D17" s="271">
        <f>SUM(D10:D16)</f>
        <v>1700830000</v>
      </c>
      <c r="E17" s="140"/>
      <c r="F17" s="140"/>
    </row>
    <row r="18" spans="1:6" ht="15.75">
      <c r="A18" s="22"/>
      <c r="B18" s="22"/>
      <c r="C18" s="22"/>
      <c r="D18" s="22"/>
      <c r="E18" s="25"/>
      <c r="F18" s="26"/>
    </row>
    <row r="19" spans="1:6" ht="15.75">
      <c r="A19" s="320" t="s">
        <v>21</v>
      </c>
      <c r="B19" s="320"/>
      <c r="C19" s="320"/>
      <c r="D19" s="320"/>
      <c r="E19" s="24"/>
      <c r="F19" s="24"/>
    </row>
    <row r="21" spans="1:6" ht="15.75">
      <c r="A21" s="313" t="s">
        <v>284</v>
      </c>
      <c r="B21" s="313"/>
      <c r="C21" s="313"/>
      <c r="D21" s="313"/>
      <c r="E21" s="25"/>
      <c r="F21" s="25"/>
    </row>
    <row r="22" spans="1:6" ht="15.75">
      <c r="A22" s="123"/>
      <c r="B22" s="260" t="s">
        <v>615</v>
      </c>
      <c r="C22" s="123" t="s">
        <v>285</v>
      </c>
      <c r="D22" s="124">
        <v>9641000</v>
      </c>
      <c r="E22" s="25"/>
      <c r="F22" s="25"/>
    </row>
    <row r="23" spans="1:6" ht="15.75" customHeight="1" hidden="1">
      <c r="A23" s="123"/>
      <c r="B23" s="260" t="s">
        <v>616</v>
      </c>
      <c r="C23" s="123"/>
      <c r="D23" s="124"/>
      <c r="E23" s="25"/>
      <c r="F23" s="25"/>
    </row>
    <row r="24" spans="1:6" ht="15.75" customHeight="1" hidden="1">
      <c r="A24" s="123"/>
      <c r="B24" s="260" t="s">
        <v>617</v>
      </c>
      <c r="C24" s="123"/>
      <c r="D24" s="124"/>
      <c r="E24" s="25"/>
      <c r="F24" s="25"/>
    </row>
    <row r="25" spans="1:6" ht="15.75">
      <c r="A25" s="123"/>
      <c r="B25" s="260" t="s">
        <v>707</v>
      </c>
      <c r="C25" s="123" t="s">
        <v>366</v>
      </c>
      <c r="D25" s="124">
        <v>580243000</v>
      </c>
      <c r="E25" s="25"/>
      <c r="F25" s="25"/>
    </row>
    <row r="26" spans="1:6" ht="15.75">
      <c r="A26" s="123"/>
      <c r="B26" s="260" t="s">
        <v>708</v>
      </c>
      <c r="C26" s="123" t="s">
        <v>367</v>
      </c>
      <c r="D26" s="124">
        <v>121566000</v>
      </c>
      <c r="E26" s="25"/>
      <c r="F26" s="25"/>
    </row>
    <row r="27" spans="1:6" ht="15.75">
      <c r="A27" s="123"/>
      <c r="B27" s="260" t="s">
        <v>618</v>
      </c>
      <c r="C27" s="123" t="s">
        <v>286</v>
      </c>
      <c r="D27" s="124">
        <v>22017000</v>
      </c>
      <c r="E27" s="25"/>
      <c r="F27" s="25"/>
    </row>
    <row r="28" spans="1:6" ht="15.75">
      <c r="A28" s="123"/>
      <c r="B28" s="260" t="s">
        <v>619</v>
      </c>
      <c r="C28" s="123" t="s">
        <v>287</v>
      </c>
      <c r="D28" s="124">
        <v>8855000</v>
      </c>
      <c r="E28" s="25"/>
      <c r="F28" s="25"/>
    </row>
    <row r="29" spans="1:6" ht="15.75">
      <c r="A29" s="123"/>
      <c r="B29" s="260" t="s">
        <v>620</v>
      </c>
      <c r="C29" s="123" t="s">
        <v>722</v>
      </c>
      <c r="D29" s="124">
        <v>9615000</v>
      </c>
      <c r="E29" s="25"/>
      <c r="F29" s="25"/>
    </row>
    <row r="30" spans="1:6" ht="15.75">
      <c r="A30" s="123"/>
      <c r="B30" s="260" t="s">
        <v>621</v>
      </c>
      <c r="C30" s="123" t="s">
        <v>23</v>
      </c>
      <c r="D30" s="124">
        <v>6985000</v>
      </c>
      <c r="E30" s="25"/>
      <c r="F30" s="25"/>
    </row>
    <row r="31" spans="1:6" ht="15.75">
      <c r="A31" s="123"/>
      <c r="B31" s="260" t="s">
        <v>709</v>
      </c>
      <c r="C31" s="123" t="s">
        <v>289</v>
      </c>
      <c r="D31" s="124">
        <v>420000</v>
      </c>
      <c r="E31" s="25"/>
      <c r="F31" s="25"/>
    </row>
    <row r="32" spans="1:6" ht="15.75">
      <c r="A32" s="123"/>
      <c r="B32" s="260" t="s">
        <v>623</v>
      </c>
      <c r="C32" s="123" t="s">
        <v>290</v>
      </c>
      <c r="D32" s="124">
        <v>1819000</v>
      </c>
      <c r="E32" s="25"/>
      <c r="F32" s="25"/>
    </row>
    <row r="33" spans="1:6" ht="15.75">
      <c r="A33" s="123"/>
      <c r="B33" s="260" t="s">
        <v>624</v>
      </c>
      <c r="C33" s="123" t="s">
        <v>113</v>
      </c>
      <c r="D33" s="124">
        <v>23151000</v>
      </c>
      <c r="E33" s="25"/>
      <c r="F33" s="25"/>
    </row>
    <row r="34" spans="1:6" ht="15.75">
      <c r="A34" s="123"/>
      <c r="B34" s="260" t="s">
        <v>625</v>
      </c>
      <c r="C34" s="123" t="s">
        <v>25</v>
      </c>
      <c r="D34" s="124">
        <v>2824000</v>
      </c>
      <c r="E34" s="25"/>
      <c r="F34" s="25"/>
    </row>
    <row r="35" spans="1:6" ht="15.75">
      <c r="A35" s="123"/>
      <c r="B35" s="260" t="s">
        <v>642</v>
      </c>
      <c r="C35" s="123" t="s">
        <v>314</v>
      </c>
      <c r="D35" s="124">
        <v>24327000</v>
      </c>
      <c r="E35" s="25"/>
      <c r="F35" s="25"/>
    </row>
    <row r="36" spans="1:6" ht="15.75">
      <c r="A36" s="123"/>
      <c r="B36" s="260" t="s">
        <v>710</v>
      </c>
      <c r="C36" s="123" t="s">
        <v>626</v>
      </c>
      <c r="D36" s="124">
        <v>1915000</v>
      </c>
      <c r="E36" s="25"/>
      <c r="F36" s="25"/>
    </row>
    <row r="37" spans="1:5" ht="15.75">
      <c r="A37" s="123"/>
      <c r="B37" s="260" t="s">
        <v>711</v>
      </c>
      <c r="C37" s="123" t="s">
        <v>723</v>
      </c>
      <c r="D37" s="124">
        <v>1800000</v>
      </c>
      <c r="E37" s="25"/>
    </row>
    <row r="38" spans="1:5" ht="15.75">
      <c r="A38" s="123"/>
      <c r="B38" s="260" t="s">
        <v>712</v>
      </c>
      <c r="C38" s="123" t="s">
        <v>724</v>
      </c>
      <c r="D38" s="124">
        <v>2562000</v>
      </c>
      <c r="E38" s="25"/>
    </row>
    <row r="39" spans="1:6" ht="15.75">
      <c r="A39" s="123"/>
      <c r="B39" s="260" t="s">
        <v>713</v>
      </c>
      <c r="C39" s="123" t="s">
        <v>725</v>
      </c>
      <c r="D39" s="124">
        <v>7716000</v>
      </c>
      <c r="E39" s="25"/>
      <c r="F39" s="25"/>
    </row>
    <row r="40" spans="1:6" ht="15.75">
      <c r="A40" s="123"/>
      <c r="B40" s="260" t="s">
        <v>714</v>
      </c>
      <c r="C40" s="123" t="s">
        <v>726</v>
      </c>
      <c r="D40" s="124">
        <v>8229000</v>
      </c>
      <c r="E40" s="25"/>
      <c r="F40" s="25"/>
    </row>
    <row r="41" spans="1:5" ht="15.75">
      <c r="A41" s="123"/>
      <c r="B41" s="260" t="s">
        <v>632</v>
      </c>
      <c r="C41" s="123" t="s">
        <v>727</v>
      </c>
      <c r="D41" s="124">
        <v>2000000</v>
      </c>
      <c r="E41" s="25"/>
    </row>
    <row r="42" spans="1:6" ht="15.75">
      <c r="A42" s="123"/>
      <c r="B42" s="260" t="s">
        <v>633</v>
      </c>
      <c r="C42" s="123" t="s">
        <v>716</v>
      </c>
      <c r="D42" s="124">
        <v>179685000</v>
      </c>
      <c r="E42" s="25"/>
      <c r="F42" s="25"/>
    </row>
    <row r="43" spans="1:5" ht="15.75">
      <c r="A43" s="123"/>
      <c r="B43" s="260" t="s">
        <v>728</v>
      </c>
      <c r="C43" s="123" t="s">
        <v>718</v>
      </c>
      <c r="D43" s="124">
        <v>2500000</v>
      </c>
      <c r="E43" s="25"/>
    </row>
    <row r="44" spans="1:5" ht="15.75">
      <c r="A44" s="123"/>
      <c r="B44" s="260" t="s">
        <v>634</v>
      </c>
      <c r="C44" s="123" t="s">
        <v>131</v>
      </c>
      <c r="D44" s="124">
        <v>7300000</v>
      </c>
      <c r="E44" s="25"/>
    </row>
    <row r="45" spans="1:6" ht="15.75">
      <c r="A45" s="123"/>
      <c r="B45" s="260" t="s">
        <v>635</v>
      </c>
      <c r="C45" s="123" t="s">
        <v>10</v>
      </c>
      <c r="D45" s="124">
        <v>15622000</v>
      </c>
      <c r="E45" s="140"/>
      <c r="F45" s="140"/>
    </row>
    <row r="46" spans="1:4" ht="15.75">
      <c r="A46" s="123"/>
      <c r="B46" s="260" t="s">
        <v>715</v>
      </c>
      <c r="C46" s="123" t="s">
        <v>292</v>
      </c>
      <c r="D46" s="124">
        <v>6812000</v>
      </c>
    </row>
    <row r="47" spans="1:6" ht="15.75">
      <c r="A47" s="123"/>
      <c r="B47" s="260" t="s">
        <v>636</v>
      </c>
      <c r="C47" s="123" t="s">
        <v>322</v>
      </c>
      <c r="D47" s="124"/>
      <c r="E47" s="10"/>
      <c r="F47" s="67"/>
    </row>
    <row r="48" spans="1:4" ht="15.75">
      <c r="A48" s="123"/>
      <c r="B48" s="260" t="s">
        <v>637</v>
      </c>
      <c r="C48" s="123" t="s">
        <v>729</v>
      </c>
      <c r="D48" s="124">
        <v>71592000</v>
      </c>
    </row>
    <row r="49" spans="1:4" ht="15.75">
      <c r="A49" s="123"/>
      <c r="B49" s="260" t="s">
        <v>719</v>
      </c>
      <c r="C49" s="123" t="s">
        <v>368</v>
      </c>
      <c r="D49" s="124">
        <v>12435000</v>
      </c>
    </row>
    <row r="50" spans="2:4" ht="15.75">
      <c r="B50" s="260" t="s">
        <v>639</v>
      </c>
      <c r="C50" s="123" t="s">
        <v>8</v>
      </c>
      <c r="D50" s="124">
        <v>27337000</v>
      </c>
    </row>
    <row r="51" spans="2:4" ht="15.75">
      <c r="B51" s="260" t="s">
        <v>640</v>
      </c>
      <c r="C51" s="123" t="s">
        <v>293</v>
      </c>
      <c r="D51" s="124">
        <v>1270000</v>
      </c>
    </row>
    <row r="52" spans="2:4" ht="15.75">
      <c r="B52" s="123"/>
      <c r="D52" s="124"/>
    </row>
    <row r="53" spans="1:6" ht="15.75">
      <c r="A53" s="125" t="s">
        <v>369</v>
      </c>
      <c r="B53" s="125"/>
      <c r="C53" s="125"/>
      <c r="D53" s="175">
        <v>1272153000</v>
      </c>
      <c r="F53" s="25"/>
    </row>
    <row r="54" spans="2:6" ht="15.75">
      <c r="B54" s="123"/>
      <c r="C54" s="123"/>
      <c r="D54" s="124"/>
      <c r="E54" s="25"/>
      <c r="F54" s="25"/>
    </row>
    <row r="55" spans="1:6" ht="15.75">
      <c r="A55" s="123" t="s">
        <v>295</v>
      </c>
      <c r="B55" s="123"/>
      <c r="C55" s="123"/>
      <c r="D55" s="124"/>
      <c r="F55" s="25"/>
    </row>
    <row r="56" spans="1:6" ht="15.75">
      <c r="A56" s="123"/>
      <c r="B56" s="260" t="s">
        <v>720</v>
      </c>
      <c r="C56" s="123" t="s">
        <v>297</v>
      </c>
      <c r="D56" s="124">
        <v>10210000</v>
      </c>
      <c r="E56" s="25"/>
      <c r="F56" s="25"/>
    </row>
    <row r="57" spans="1:6" ht="15.75">
      <c r="A57" s="123"/>
      <c r="B57" s="260" t="s">
        <v>720</v>
      </c>
      <c r="C57" s="123" t="s">
        <v>331</v>
      </c>
      <c r="D57" s="124">
        <v>199378000</v>
      </c>
      <c r="F57" s="25"/>
    </row>
    <row r="58" spans="1:6" ht="15.75">
      <c r="A58" s="123"/>
      <c r="B58" s="260" t="s">
        <v>721</v>
      </c>
      <c r="C58" s="123" t="s">
        <v>730</v>
      </c>
      <c r="D58" s="124">
        <v>2540000</v>
      </c>
      <c r="F58" s="25"/>
    </row>
    <row r="59" spans="1:6" ht="15.75">
      <c r="A59" s="182"/>
      <c r="B59" s="182"/>
      <c r="C59" s="182"/>
      <c r="D59" s="183"/>
      <c r="E59" s="25"/>
      <c r="F59" s="25"/>
    </row>
    <row r="60" spans="1:6" ht="15.75">
      <c r="A60" s="125" t="s">
        <v>282</v>
      </c>
      <c r="B60" s="125"/>
      <c r="C60" s="125"/>
      <c r="D60" s="175">
        <f>SUM(D56:D58)</f>
        <v>212128000</v>
      </c>
      <c r="F60" s="25"/>
    </row>
    <row r="61" spans="5:6" ht="15.75">
      <c r="E61" s="25"/>
      <c r="F61" s="25"/>
    </row>
    <row r="62" spans="1:6" ht="15.75">
      <c r="A62" s="125" t="s">
        <v>299</v>
      </c>
      <c r="B62" s="139"/>
      <c r="C62" s="139"/>
      <c r="D62" s="175">
        <v>93782000</v>
      </c>
      <c r="F62" s="25"/>
    </row>
    <row r="63" spans="5:6" ht="15.75">
      <c r="E63" s="25"/>
      <c r="F63" s="25"/>
    </row>
    <row r="64" spans="1:6" ht="15.75">
      <c r="A64" s="125" t="s">
        <v>300</v>
      </c>
      <c r="B64" s="125"/>
      <c r="C64" s="125"/>
      <c r="D64" s="127">
        <f>(1272153000+212128000+93782000)</f>
        <v>1578063000</v>
      </c>
      <c r="F64" s="25"/>
    </row>
    <row r="65" spans="1:6" ht="15.75">
      <c r="A65" s="123" t="s">
        <v>339</v>
      </c>
      <c r="B65" s="123"/>
      <c r="C65" s="123"/>
      <c r="D65" s="124"/>
      <c r="E65" s="25"/>
      <c r="F65" s="25"/>
    </row>
    <row r="66" spans="4:6" ht="15.75">
      <c r="D66" s="190">
        <f>SUM(D64:D65)</f>
        <v>1578063000</v>
      </c>
      <c r="F66" s="25"/>
    </row>
    <row r="67" spans="1:6" ht="15.75">
      <c r="A67" s="123"/>
      <c r="B67" s="123"/>
      <c r="C67" s="123"/>
      <c r="D67" s="124"/>
      <c r="E67" s="25"/>
      <c r="F67" s="25"/>
    </row>
    <row r="68" ht="15.75">
      <c r="F68" s="25"/>
    </row>
    <row r="69" spans="5:6" ht="15.75">
      <c r="E69" s="25"/>
      <c r="F69" s="25"/>
    </row>
    <row r="70" ht="15.75">
      <c r="F70" s="25"/>
    </row>
    <row r="71" spans="5:6" ht="15.75">
      <c r="E71" s="25"/>
      <c r="F71" s="25"/>
    </row>
    <row r="72" ht="15.75">
      <c r="F72" s="25"/>
    </row>
    <row r="73" spans="5:6" ht="15.75">
      <c r="E73" s="25"/>
      <c r="F73" s="25"/>
    </row>
    <row r="75" spans="5:6" ht="15.75">
      <c r="E75" s="25"/>
      <c r="F75" s="25"/>
    </row>
    <row r="76" spans="5:6" ht="15.75">
      <c r="E76" s="25"/>
      <c r="F76" s="25"/>
    </row>
    <row r="77" ht="15.75">
      <c r="F77" s="25"/>
    </row>
    <row r="78" ht="15.75">
      <c r="F78" s="25"/>
    </row>
    <row r="79" spans="1:6" ht="15.75">
      <c r="A79" s="22"/>
      <c r="B79" s="22"/>
      <c r="C79" s="22"/>
      <c r="D79" s="22"/>
      <c r="E79" s="25"/>
      <c r="F79" s="25"/>
    </row>
    <row r="80" spans="1:6" ht="15.75">
      <c r="A80" s="22"/>
      <c r="B80" s="22"/>
      <c r="C80" s="22"/>
      <c r="D80" s="22"/>
      <c r="E80" s="25"/>
      <c r="F80" s="25"/>
    </row>
    <row r="81" spans="2:6" ht="15.75">
      <c r="B81" s="22"/>
      <c r="C81" s="22"/>
      <c r="D81" s="22"/>
      <c r="F81" s="25"/>
    </row>
  </sheetData>
  <mergeCells count="4">
    <mergeCell ref="A5:G5"/>
    <mergeCell ref="A7:F7"/>
    <mergeCell ref="A21:D21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8" sqref="E18"/>
    </sheetView>
  </sheetViews>
  <sheetFormatPr defaultColWidth="9.00390625" defaultRowHeight="12.75"/>
  <cols>
    <col min="2" max="2" width="46.125" style="0" customWidth="1"/>
    <col min="4" max="4" width="16.875" style="0" customWidth="1"/>
    <col min="5" max="5" width="20.75390625" style="0" customWidth="1"/>
  </cols>
  <sheetData>
    <row r="1" spans="1:5" ht="12.75">
      <c r="A1" s="318" t="s">
        <v>388</v>
      </c>
      <c r="B1" s="318"/>
      <c r="C1" s="318"/>
      <c r="D1" s="318"/>
      <c r="E1" s="318"/>
    </row>
    <row r="2" spans="1:5" ht="12.75">
      <c r="A2" s="318" t="s">
        <v>389</v>
      </c>
      <c r="B2" s="318"/>
      <c r="C2" s="318"/>
      <c r="D2" s="318"/>
      <c r="E2" s="318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22" t="s">
        <v>200</v>
      </c>
    </row>
    <row r="6" ht="12.75">
      <c r="E6" s="1" t="s">
        <v>156</v>
      </c>
    </row>
    <row r="7" spans="1:5" ht="12.75">
      <c r="A7" s="334">
        <v>2014</v>
      </c>
      <c r="B7" s="351"/>
      <c r="C7" s="351"/>
      <c r="D7" s="351"/>
      <c r="E7" s="351"/>
    </row>
    <row r="8" spans="1:5" ht="12.75">
      <c r="A8" s="14" t="s">
        <v>157</v>
      </c>
      <c r="B8" s="14"/>
      <c r="C8" s="109" t="s">
        <v>158</v>
      </c>
      <c r="D8" s="109" t="s">
        <v>159</v>
      </c>
      <c r="E8" s="109" t="s">
        <v>0</v>
      </c>
    </row>
    <row r="9" spans="1:5" ht="12.75">
      <c r="A9" s="5" t="s">
        <v>390</v>
      </c>
      <c r="B9" s="5"/>
      <c r="C9" s="5"/>
      <c r="D9" s="5"/>
      <c r="E9" s="6">
        <v>3724650</v>
      </c>
    </row>
    <row r="10" spans="1:5" ht="12.75">
      <c r="A10" s="14" t="s">
        <v>0</v>
      </c>
      <c r="B10" s="14"/>
      <c r="C10" s="14"/>
      <c r="D10" s="14"/>
      <c r="E10" s="13">
        <f>SUM(E9)</f>
        <v>3724650</v>
      </c>
    </row>
    <row r="11" spans="1:5" ht="12.75">
      <c r="A11" s="5" t="s">
        <v>349</v>
      </c>
      <c r="B11" s="5"/>
      <c r="C11" s="5"/>
      <c r="D11" s="5"/>
      <c r="E11" s="6"/>
    </row>
    <row r="12" spans="1:5" ht="12.75">
      <c r="A12" s="5" t="s">
        <v>391</v>
      </c>
      <c r="B12" s="5"/>
      <c r="C12" s="5"/>
      <c r="D12" s="5"/>
      <c r="E12" s="6">
        <v>64200587</v>
      </c>
    </row>
    <row r="13" spans="1:5" ht="12.75">
      <c r="A13" s="5" t="s">
        <v>392</v>
      </c>
      <c r="B13" s="5"/>
      <c r="C13" s="5"/>
      <c r="D13" s="5"/>
      <c r="E13" s="6">
        <v>19800000</v>
      </c>
    </row>
    <row r="14" spans="1:5" ht="12.75">
      <c r="A14" s="5" t="s">
        <v>393</v>
      </c>
      <c r="B14" s="5"/>
      <c r="C14" s="5"/>
      <c r="D14" s="5"/>
      <c r="E14" s="6">
        <v>9781333</v>
      </c>
    </row>
    <row r="15" spans="1:5" ht="12.75">
      <c r="A15" s="14" t="s">
        <v>160</v>
      </c>
      <c r="B15" s="14"/>
      <c r="C15" s="14"/>
      <c r="D15" s="14"/>
      <c r="E15" s="13">
        <f>SUM(E12:E14)</f>
        <v>93781920</v>
      </c>
    </row>
    <row r="16" spans="1:5" ht="14.25" customHeight="1">
      <c r="A16" s="5" t="s">
        <v>394</v>
      </c>
      <c r="B16" s="5"/>
      <c r="C16" s="5"/>
      <c r="D16" s="5"/>
      <c r="E16" s="6">
        <v>10118400</v>
      </c>
    </row>
    <row r="17" spans="1:5" ht="12.75">
      <c r="A17" s="5" t="s">
        <v>395</v>
      </c>
      <c r="B17" s="5"/>
      <c r="C17" s="5"/>
      <c r="D17" s="5"/>
      <c r="E17" s="6">
        <v>1447758</v>
      </c>
    </row>
    <row r="18" spans="1:5" ht="12.75">
      <c r="A18" s="14" t="s">
        <v>350</v>
      </c>
      <c r="B18" s="14"/>
      <c r="C18" s="14"/>
      <c r="D18" s="14"/>
      <c r="E18" s="13"/>
    </row>
    <row r="19" spans="1:5" ht="12.75">
      <c r="A19" s="5" t="s">
        <v>351</v>
      </c>
      <c r="B19" s="5"/>
      <c r="C19" s="5"/>
      <c r="D19" s="5"/>
      <c r="E19" s="6">
        <v>1427538</v>
      </c>
    </row>
    <row r="20" spans="1:5" ht="12.75" hidden="1">
      <c r="A20" s="5"/>
      <c r="B20" s="5"/>
      <c r="C20" s="5"/>
      <c r="D20" s="5"/>
      <c r="E20" s="6"/>
    </row>
    <row r="21" spans="1:5" ht="12.75" hidden="1">
      <c r="A21" s="5"/>
      <c r="B21" s="5"/>
      <c r="C21" s="5"/>
      <c r="D21" s="5"/>
      <c r="E21" s="6"/>
    </row>
    <row r="22" spans="1:5" ht="12.75" hidden="1">
      <c r="A22" s="14"/>
      <c r="B22" s="14"/>
      <c r="C22" s="14"/>
      <c r="D22" s="14"/>
      <c r="E22" s="13"/>
    </row>
    <row r="23" spans="1:5" ht="12.75" hidden="1">
      <c r="A23" s="14" t="s">
        <v>161</v>
      </c>
      <c r="B23" s="14"/>
      <c r="C23" s="14"/>
      <c r="D23" s="14"/>
      <c r="E23" s="110">
        <f>(E10+E15+E22)</f>
        <v>97506570</v>
      </c>
    </row>
    <row r="24" spans="1:5" ht="12.75">
      <c r="A24" s="5" t="s">
        <v>352</v>
      </c>
      <c r="B24" s="5"/>
      <c r="C24" s="5"/>
      <c r="D24" s="5"/>
      <c r="E24" s="6">
        <v>3145260</v>
      </c>
    </row>
    <row r="25" spans="1:5" ht="12.75" hidden="1">
      <c r="A25" s="5"/>
      <c r="B25" s="5"/>
      <c r="C25" s="5"/>
      <c r="D25" s="5"/>
      <c r="E25" s="6"/>
    </row>
    <row r="26" spans="1:5" ht="12.75" hidden="1">
      <c r="A26" s="5"/>
      <c r="B26" s="5"/>
      <c r="C26" s="5"/>
      <c r="D26" s="5"/>
      <c r="E26" s="6"/>
    </row>
    <row r="27" spans="1:5" ht="12.75" hidden="1">
      <c r="A27" s="5"/>
      <c r="B27" s="5"/>
      <c r="C27" s="5"/>
      <c r="D27" s="5"/>
      <c r="E27" s="6"/>
    </row>
    <row r="28" spans="1:5" ht="12.75" hidden="1">
      <c r="A28" s="5"/>
      <c r="B28" s="5"/>
      <c r="C28" s="5"/>
      <c r="D28" s="5"/>
      <c r="E28" s="6"/>
    </row>
    <row r="29" spans="1:5" ht="12.75" hidden="1">
      <c r="A29" s="5"/>
      <c r="B29" s="5"/>
      <c r="C29" s="5"/>
      <c r="D29" s="5"/>
      <c r="E29" s="6"/>
    </row>
    <row r="30" spans="1:5" ht="12.75" hidden="1">
      <c r="A30" s="5"/>
      <c r="B30" s="5"/>
      <c r="C30" s="5"/>
      <c r="D30" s="5"/>
      <c r="E30" s="6"/>
    </row>
    <row r="31" spans="1:5" ht="12.75" hidden="1">
      <c r="A31" s="5"/>
      <c r="B31" s="5"/>
      <c r="C31" s="5"/>
      <c r="D31" s="5"/>
      <c r="E31" s="6"/>
    </row>
    <row r="32" spans="1:5" ht="12.75" hidden="1">
      <c r="A32" s="5"/>
      <c r="B32" s="5"/>
      <c r="C32" s="5"/>
      <c r="D32" s="5"/>
      <c r="E32" s="6"/>
    </row>
    <row r="33" spans="1:5" ht="12.75" hidden="1">
      <c r="A33" s="5"/>
      <c r="B33" s="5"/>
      <c r="C33" s="5"/>
      <c r="D33" s="5"/>
      <c r="E33" s="6"/>
    </row>
    <row r="34" spans="1:5" ht="12.75" hidden="1">
      <c r="A34" s="5"/>
      <c r="B34" s="5"/>
      <c r="C34" s="5"/>
      <c r="D34" s="5"/>
      <c r="E34" s="6"/>
    </row>
    <row r="35" spans="1:5" ht="12.75" hidden="1">
      <c r="A35" s="5"/>
      <c r="B35" s="5"/>
      <c r="C35" s="5"/>
      <c r="D35" s="5"/>
      <c r="E35" s="6"/>
    </row>
    <row r="36" spans="1:5" ht="12.75">
      <c r="A36" s="5" t="s">
        <v>353</v>
      </c>
      <c r="B36" s="5"/>
      <c r="C36" s="5"/>
      <c r="D36" s="5"/>
      <c r="E36" s="6">
        <v>30846</v>
      </c>
    </row>
  </sheetData>
  <mergeCells count="3">
    <mergeCell ref="A1:E1"/>
    <mergeCell ref="A2:E2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3">
      <selection activeCell="K56" sqref="K56"/>
    </sheetView>
  </sheetViews>
  <sheetFormatPr defaultColWidth="9.00390625" defaultRowHeight="12.75"/>
  <cols>
    <col min="1" max="1" width="27.625" style="0" customWidth="1"/>
    <col min="2" max="2" width="1.00390625" style="0" hidden="1" customWidth="1"/>
    <col min="3" max="5" width="9.125" style="0" hidden="1" customWidth="1"/>
    <col min="6" max="6" width="12.75390625" style="0" customWidth="1"/>
    <col min="7" max="7" width="14.00390625" style="0" customWidth="1"/>
    <col min="8" max="8" width="13.25390625" style="0" customWidth="1"/>
    <col min="9" max="9" width="43.75390625" style="0" customWidth="1"/>
    <col min="10" max="10" width="21.125" style="0" customWidth="1"/>
    <col min="11" max="11" width="17.125" style="0" customWidth="1"/>
    <col min="12" max="12" width="31.25390625" style="0" customWidth="1"/>
    <col min="13" max="13" width="13.375" style="0" customWidth="1"/>
  </cols>
  <sheetData>
    <row r="1" spans="1:13" ht="12.75">
      <c r="A1" s="23" t="s">
        <v>3</v>
      </c>
      <c r="H1" s="1"/>
      <c r="L1" s="1"/>
      <c r="M1" s="1" t="s">
        <v>199</v>
      </c>
    </row>
    <row r="2" ht="12.75">
      <c r="A2" s="10" t="s">
        <v>1</v>
      </c>
    </row>
    <row r="3" ht="12.75">
      <c r="A3" s="23" t="s">
        <v>162</v>
      </c>
    </row>
    <row r="5" spans="1:13" ht="12.75">
      <c r="A5" s="321" t="s">
        <v>396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7" spans="1:10" ht="12.75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10" spans="1:11" ht="12.75">
      <c r="A10" s="206" t="s">
        <v>163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 ht="12.75">
      <c r="A11" s="208" t="s">
        <v>164</v>
      </c>
      <c r="B11" s="217"/>
      <c r="C11" s="215"/>
      <c r="D11" s="215"/>
      <c r="E11" s="214"/>
      <c r="F11" s="208">
        <v>2010</v>
      </c>
      <c r="G11" s="208">
        <v>2011</v>
      </c>
      <c r="H11" s="208">
        <v>2012</v>
      </c>
      <c r="I11" s="345">
        <v>2013</v>
      </c>
      <c r="J11" s="358"/>
      <c r="K11" s="253">
        <v>2014</v>
      </c>
    </row>
    <row r="12" spans="1:11" ht="12.75">
      <c r="A12" s="218"/>
      <c r="B12" s="103"/>
      <c r="C12" s="216"/>
      <c r="D12" s="216"/>
      <c r="E12" s="104"/>
      <c r="F12" s="218"/>
      <c r="G12" s="218"/>
      <c r="H12" s="218"/>
      <c r="I12" s="219"/>
      <c r="J12" s="220"/>
      <c r="K12" s="254"/>
    </row>
    <row r="13" spans="1:11" ht="12.75">
      <c r="A13" s="9" t="s">
        <v>165</v>
      </c>
      <c r="B13" s="103"/>
      <c r="C13" s="104"/>
      <c r="D13" s="3"/>
      <c r="E13" s="3"/>
      <c r="F13" s="111"/>
      <c r="G13" s="112">
        <v>2765</v>
      </c>
      <c r="H13" s="112">
        <v>2740</v>
      </c>
      <c r="I13" s="335">
        <v>2757</v>
      </c>
      <c r="J13" s="336"/>
      <c r="K13" s="109">
        <v>2759</v>
      </c>
    </row>
    <row r="14" spans="1:11" ht="12.75" customHeight="1">
      <c r="A14" s="5" t="s">
        <v>166</v>
      </c>
      <c r="B14" s="5"/>
      <c r="C14" s="5"/>
      <c r="D14" s="5"/>
      <c r="E14" s="5"/>
      <c r="F14" s="114">
        <v>5389296</v>
      </c>
      <c r="G14" s="29">
        <v>7656285</v>
      </c>
      <c r="H14" s="6">
        <v>11162760</v>
      </c>
      <c r="I14" s="221" t="s">
        <v>354</v>
      </c>
      <c r="J14" s="204">
        <v>33663000</v>
      </c>
      <c r="K14" s="6">
        <v>63204000</v>
      </c>
    </row>
    <row r="15" spans="1:11" ht="12.75">
      <c r="A15" s="5" t="s">
        <v>167</v>
      </c>
      <c r="B15" s="5"/>
      <c r="C15" s="5"/>
      <c r="D15" s="5"/>
      <c r="E15" s="5"/>
      <c r="F15" s="114">
        <v>23508</v>
      </c>
      <c r="G15" s="29">
        <v>23508</v>
      </c>
      <c r="H15" s="6">
        <v>20896</v>
      </c>
      <c r="I15" s="222"/>
      <c r="J15" s="205"/>
      <c r="K15" s="6"/>
    </row>
    <row r="16" spans="1:11" ht="12.75" customHeight="1">
      <c r="A16" s="5" t="s">
        <v>168</v>
      </c>
      <c r="B16" s="5"/>
      <c r="C16" s="5"/>
      <c r="D16" s="5"/>
      <c r="E16" s="5"/>
      <c r="F16" s="29"/>
      <c r="G16" s="29"/>
      <c r="H16" s="6"/>
      <c r="I16" s="221" t="s">
        <v>355</v>
      </c>
      <c r="J16" s="223">
        <v>11569246</v>
      </c>
      <c r="K16" s="6">
        <v>15344080</v>
      </c>
    </row>
    <row r="17" spans="1:11" ht="12.75">
      <c r="A17" s="5" t="s">
        <v>169</v>
      </c>
      <c r="B17" s="5"/>
      <c r="C17" s="5"/>
      <c r="D17" s="5"/>
      <c r="E17" s="5"/>
      <c r="F17" s="114">
        <v>13397120</v>
      </c>
      <c r="G17" s="29">
        <v>12793655</v>
      </c>
      <c r="H17" s="6">
        <v>5480000</v>
      </c>
      <c r="I17" s="222"/>
      <c r="J17" s="224"/>
      <c r="K17" s="6"/>
    </row>
    <row r="18" spans="1:11" ht="12.75">
      <c r="A18" s="5" t="s">
        <v>170</v>
      </c>
      <c r="B18" s="5"/>
      <c r="C18" s="5"/>
      <c r="D18" s="5"/>
      <c r="E18" s="5"/>
      <c r="F18" s="115"/>
      <c r="G18" s="29"/>
      <c r="H18" s="6"/>
      <c r="I18" s="225" t="s">
        <v>356</v>
      </c>
      <c r="J18" s="227">
        <v>83926880</v>
      </c>
      <c r="K18" s="247">
        <v>86068020</v>
      </c>
    </row>
    <row r="19" spans="1:11" ht="12.75">
      <c r="A19" s="14" t="s">
        <v>171</v>
      </c>
      <c r="B19" s="5"/>
      <c r="C19" s="5"/>
      <c r="D19" s="5"/>
      <c r="E19" s="5"/>
      <c r="F19" s="114">
        <v>26555000</v>
      </c>
      <c r="G19" s="29">
        <v>27965000</v>
      </c>
      <c r="H19" s="13">
        <v>30471666</v>
      </c>
      <c r="I19" s="226"/>
      <c r="J19" s="228"/>
      <c r="K19" s="6"/>
    </row>
    <row r="20" spans="1:11" ht="12.75">
      <c r="A20" s="5"/>
      <c r="B20" s="5"/>
      <c r="C20" s="5"/>
      <c r="D20" s="5"/>
      <c r="E20" s="5"/>
      <c r="F20" s="115"/>
      <c r="G20" s="29"/>
      <c r="H20" s="6"/>
      <c r="I20" s="14" t="s">
        <v>357</v>
      </c>
      <c r="J20" s="229">
        <v>0</v>
      </c>
      <c r="K20" s="6">
        <v>0</v>
      </c>
    </row>
    <row r="21" spans="1:11" ht="12.75" customHeight="1">
      <c r="A21" s="5" t="s">
        <v>172</v>
      </c>
      <c r="B21" s="5"/>
      <c r="C21" s="5"/>
      <c r="D21" s="5"/>
      <c r="E21" s="5"/>
      <c r="F21" s="116">
        <v>15823334</v>
      </c>
      <c r="G21" s="29">
        <v>17155000</v>
      </c>
      <c r="H21" s="6">
        <v>19426665</v>
      </c>
      <c r="I21" s="221" t="s">
        <v>308</v>
      </c>
      <c r="J21" s="204">
        <v>7443900</v>
      </c>
      <c r="K21" s="6">
        <v>7449300</v>
      </c>
    </row>
    <row r="22" spans="1:11" ht="12.75">
      <c r="A22" s="5"/>
      <c r="B22" s="5"/>
      <c r="C22" s="5"/>
      <c r="D22" s="5"/>
      <c r="E22" s="5"/>
      <c r="F22" s="29"/>
      <c r="G22" s="29"/>
      <c r="H22" s="6"/>
      <c r="I22" s="248" t="s">
        <v>397</v>
      </c>
      <c r="J22" s="205"/>
      <c r="K22" s="6">
        <v>3724650</v>
      </c>
    </row>
    <row r="23" spans="1:11" ht="12.75" customHeight="1">
      <c r="A23" s="5" t="s">
        <v>173</v>
      </c>
      <c r="B23" s="5"/>
      <c r="C23" s="5"/>
      <c r="D23" s="5"/>
      <c r="E23" s="5"/>
      <c r="F23" s="116">
        <v>15196667</v>
      </c>
      <c r="G23" s="29">
        <v>14335000</v>
      </c>
      <c r="H23" s="6">
        <v>13160000</v>
      </c>
      <c r="I23" s="343" t="s">
        <v>358</v>
      </c>
      <c r="J23" s="356">
        <v>7443900</v>
      </c>
      <c r="K23" s="356">
        <v>3724650</v>
      </c>
    </row>
    <row r="24" spans="1:11" ht="12.75">
      <c r="A24" s="5"/>
      <c r="B24" s="5"/>
      <c r="C24" s="5"/>
      <c r="D24" s="5"/>
      <c r="E24" s="5"/>
      <c r="F24" s="29"/>
      <c r="G24" s="29"/>
      <c r="H24" s="6"/>
      <c r="I24" s="352"/>
      <c r="J24" s="357"/>
      <c r="K24" s="357"/>
    </row>
    <row r="25" spans="1:11" ht="25.5" customHeight="1">
      <c r="A25" s="5" t="s">
        <v>174</v>
      </c>
      <c r="B25" s="5"/>
      <c r="C25" s="5"/>
      <c r="D25" s="5"/>
      <c r="E25" s="5"/>
      <c r="F25" s="116">
        <v>2135466</v>
      </c>
      <c r="G25" s="202">
        <v>2441600</v>
      </c>
      <c r="H25" s="204">
        <v>1105067</v>
      </c>
      <c r="I25" s="108" t="s">
        <v>359</v>
      </c>
      <c r="J25" s="233">
        <v>44368000</v>
      </c>
      <c r="K25" s="233">
        <v>64200587</v>
      </c>
    </row>
    <row r="26" spans="1:11" ht="12.75" customHeight="1">
      <c r="A26" s="5" t="s">
        <v>175</v>
      </c>
      <c r="B26" s="113"/>
      <c r="C26" s="5"/>
      <c r="D26" s="5"/>
      <c r="E26" s="5"/>
      <c r="F26" s="115"/>
      <c r="G26" s="203"/>
      <c r="H26" s="205"/>
      <c r="I26" s="353" t="s">
        <v>360</v>
      </c>
      <c r="J26" s="233">
        <v>12512000</v>
      </c>
      <c r="K26" s="6">
        <v>19800000</v>
      </c>
    </row>
    <row r="27" spans="1:11" ht="12.75">
      <c r="A27" s="5"/>
      <c r="B27" s="5"/>
      <c r="C27" s="5"/>
      <c r="D27" s="5"/>
      <c r="E27" s="5"/>
      <c r="F27" s="115"/>
      <c r="G27" s="29"/>
      <c r="H27" s="6"/>
      <c r="I27" s="352"/>
      <c r="J27" s="108"/>
      <c r="K27" s="6"/>
    </row>
    <row r="28" spans="1:11" ht="12.75">
      <c r="A28" s="5" t="s">
        <v>176</v>
      </c>
      <c r="B28" s="5"/>
      <c r="C28" s="5"/>
      <c r="D28" s="5"/>
      <c r="E28" s="5"/>
      <c r="F28" s="114">
        <v>1018333</v>
      </c>
      <c r="G28" s="29">
        <v>1331667</v>
      </c>
      <c r="H28" s="6">
        <v>1410000</v>
      </c>
      <c r="I28" s="234" t="s">
        <v>307</v>
      </c>
      <c r="J28" s="204">
        <v>9162000</v>
      </c>
      <c r="K28" s="6">
        <v>9781333</v>
      </c>
    </row>
    <row r="29" spans="1:11" ht="12.75">
      <c r="A29" s="5" t="s">
        <v>177</v>
      </c>
      <c r="B29" s="5"/>
      <c r="C29" s="5"/>
      <c r="D29" s="5"/>
      <c r="E29" s="5"/>
      <c r="F29" s="114">
        <v>11800000</v>
      </c>
      <c r="G29" s="29">
        <v>13680000</v>
      </c>
      <c r="H29" s="6">
        <v>13880000</v>
      </c>
      <c r="I29" s="235"/>
      <c r="J29" s="205"/>
      <c r="K29" s="6"/>
    </row>
    <row r="30" spans="1:11" ht="12.75">
      <c r="A30" s="5"/>
      <c r="B30" s="5"/>
      <c r="C30" s="5"/>
      <c r="D30" s="5"/>
      <c r="E30" s="5"/>
      <c r="F30" s="115"/>
      <c r="G30" s="29"/>
      <c r="H30" s="6"/>
      <c r="I30" s="354" t="s">
        <v>401</v>
      </c>
      <c r="J30" s="231">
        <f>SUM(J25:J36)</f>
        <v>74916000</v>
      </c>
      <c r="K30" s="231">
        <f>SUM(K25:K29)</f>
        <v>93781920</v>
      </c>
    </row>
    <row r="31" spans="1:11" ht="12.75">
      <c r="A31" s="5" t="s">
        <v>178</v>
      </c>
      <c r="B31" s="5"/>
      <c r="C31" s="5"/>
      <c r="D31" s="5"/>
      <c r="E31" s="5"/>
      <c r="F31" s="115"/>
      <c r="G31" s="29"/>
      <c r="H31" s="6"/>
      <c r="I31" s="355"/>
      <c r="J31" s="232"/>
      <c r="K31" s="6"/>
    </row>
    <row r="32" spans="1:11" ht="25.5">
      <c r="A32" s="5" t="s">
        <v>179</v>
      </c>
      <c r="B32" s="5"/>
      <c r="C32" s="5"/>
      <c r="D32" s="5"/>
      <c r="E32" s="5"/>
      <c r="F32" s="115"/>
      <c r="G32" s="29"/>
      <c r="H32" s="6"/>
      <c r="I32" s="221" t="s">
        <v>361</v>
      </c>
      <c r="J32" s="204">
        <v>8874000</v>
      </c>
      <c r="K32" s="6"/>
    </row>
    <row r="33" spans="1:11" ht="12.75">
      <c r="A33" s="5" t="s">
        <v>180</v>
      </c>
      <c r="B33" s="5"/>
      <c r="C33" s="5"/>
      <c r="D33" s="5"/>
      <c r="E33" s="5"/>
      <c r="F33" s="115"/>
      <c r="G33" s="29"/>
      <c r="H33" s="6"/>
      <c r="I33" s="106" t="s">
        <v>398</v>
      </c>
      <c r="J33" s="5"/>
      <c r="K33" s="13">
        <f>SUM(K34:K35)</f>
        <v>11566158</v>
      </c>
    </row>
    <row r="34" spans="1:11" ht="12.75">
      <c r="A34" s="5" t="s">
        <v>181</v>
      </c>
      <c r="B34" s="5"/>
      <c r="C34" s="5"/>
      <c r="D34" s="5"/>
      <c r="E34" s="5"/>
      <c r="F34" s="115"/>
      <c r="G34" s="29"/>
      <c r="H34" s="6"/>
      <c r="I34" s="115" t="s">
        <v>399</v>
      </c>
      <c r="J34" s="5"/>
      <c r="K34" s="272">
        <v>10118400</v>
      </c>
    </row>
    <row r="35" spans="1:11" ht="12.75" customHeight="1">
      <c r="A35" s="5" t="s">
        <v>182</v>
      </c>
      <c r="B35" s="5"/>
      <c r="C35" s="5"/>
      <c r="D35" s="5"/>
      <c r="E35" s="5"/>
      <c r="F35" s="116">
        <v>2080000</v>
      </c>
      <c r="G35" s="202">
        <v>5236000</v>
      </c>
      <c r="H35" s="204">
        <v>6120000</v>
      </c>
      <c r="I35" s="115" t="s">
        <v>400</v>
      </c>
      <c r="J35" s="5"/>
      <c r="K35" s="6">
        <v>1447758</v>
      </c>
    </row>
    <row r="36" spans="1:11" ht="12.75">
      <c r="A36" s="5" t="s">
        <v>183</v>
      </c>
      <c r="B36" s="5"/>
      <c r="C36" s="5"/>
      <c r="D36" s="5"/>
      <c r="E36" s="5"/>
      <c r="F36" s="114">
        <v>2860000</v>
      </c>
      <c r="G36" s="203"/>
      <c r="H36" s="205"/>
      <c r="I36" s="250"/>
      <c r="J36" s="233"/>
      <c r="K36" s="6"/>
    </row>
    <row r="37" spans="1:11" ht="12.75" customHeight="1">
      <c r="A37" s="5" t="s">
        <v>184</v>
      </c>
      <c r="B37" s="5"/>
      <c r="C37" s="5"/>
      <c r="D37" s="5"/>
      <c r="E37" s="5"/>
      <c r="F37" s="114">
        <v>868000</v>
      </c>
      <c r="G37" s="29">
        <v>804000</v>
      </c>
      <c r="H37" s="6">
        <v>720000</v>
      </c>
      <c r="I37" s="5"/>
      <c r="J37" s="5"/>
      <c r="K37" s="5"/>
    </row>
    <row r="38" spans="1:11" ht="12" customHeight="1">
      <c r="A38" s="5" t="s">
        <v>185</v>
      </c>
      <c r="B38" s="5"/>
      <c r="C38" s="5"/>
      <c r="D38" s="5"/>
      <c r="E38" s="5"/>
      <c r="F38" s="115"/>
      <c r="G38" s="29"/>
      <c r="H38" s="6"/>
      <c r="I38" s="5"/>
      <c r="J38" s="5"/>
      <c r="K38" s="5"/>
    </row>
    <row r="39" spans="1:11" ht="12.75">
      <c r="A39" s="5" t="s">
        <v>186</v>
      </c>
      <c r="B39" s="5"/>
      <c r="C39" s="5"/>
      <c r="D39" s="5"/>
      <c r="E39" s="5"/>
      <c r="F39" s="115"/>
      <c r="G39" s="29">
        <v>294000</v>
      </c>
      <c r="H39" s="6">
        <v>147000</v>
      </c>
      <c r="I39" s="5"/>
      <c r="J39" s="5"/>
      <c r="K39" s="6"/>
    </row>
    <row r="40" spans="1:11" ht="12.75">
      <c r="A40" s="5" t="s">
        <v>187</v>
      </c>
      <c r="B40" s="5"/>
      <c r="C40" s="5"/>
      <c r="D40" s="5"/>
      <c r="E40" s="5"/>
      <c r="F40" s="115"/>
      <c r="G40" s="29">
        <v>260000</v>
      </c>
      <c r="H40" s="6">
        <v>268666</v>
      </c>
      <c r="I40" s="5"/>
      <c r="J40" s="5"/>
      <c r="K40" s="6"/>
    </row>
    <row r="41" spans="1:11" ht="12.75" customHeight="1">
      <c r="A41" s="5" t="s">
        <v>188</v>
      </c>
      <c r="B41" s="5"/>
      <c r="C41" s="5"/>
      <c r="D41" s="5"/>
      <c r="E41" s="5"/>
      <c r="F41" s="115"/>
      <c r="G41" s="29"/>
      <c r="H41" s="6"/>
      <c r="I41" s="230" t="s">
        <v>362</v>
      </c>
      <c r="J41" s="231">
        <v>2757000</v>
      </c>
      <c r="K41" s="6">
        <v>2855077</v>
      </c>
    </row>
    <row r="42" spans="1:11" ht="12.75">
      <c r="A42" s="5" t="s">
        <v>189</v>
      </c>
      <c r="B42" s="5"/>
      <c r="C42" s="5"/>
      <c r="D42" s="5"/>
      <c r="E42" s="5"/>
      <c r="F42" s="115"/>
      <c r="G42" s="29"/>
      <c r="H42" s="6"/>
      <c r="I42" s="249" t="s">
        <v>397</v>
      </c>
      <c r="J42" s="232"/>
      <c r="K42" s="13">
        <v>1427538</v>
      </c>
    </row>
    <row r="43" spans="1:11" ht="12.75">
      <c r="A43" s="5" t="s">
        <v>190</v>
      </c>
      <c r="B43" s="5"/>
      <c r="C43" s="5"/>
      <c r="D43" s="5"/>
      <c r="E43" s="5"/>
      <c r="F43" s="115"/>
      <c r="G43" s="29"/>
      <c r="H43" s="6"/>
      <c r="I43" s="5"/>
      <c r="J43" s="5"/>
      <c r="K43" s="6"/>
    </row>
    <row r="44" spans="1:11" ht="12.75" customHeight="1">
      <c r="A44" s="5" t="s">
        <v>10</v>
      </c>
      <c r="B44" s="5"/>
      <c r="C44" s="5"/>
      <c r="D44" s="5"/>
      <c r="E44" s="5"/>
      <c r="F44" s="115"/>
      <c r="G44" s="29"/>
      <c r="H44" s="6"/>
      <c r="I44" s="230" t="s">
        <v>363</v>
      </c>
      <c r="J44" s="231">
        <v>3142980</v>
      </c>
      <c r="K44" s="6">
        <v>3145260</v>
      </c>
    </row>
    <row r="45" spans="1:11" ht="25.5" customHeight="1">
      <c r="A45" s="5" t="s">
        <v>191</v>
      </c>
      <c r="B45" s="5"/>
      <c r="C45" s="5"/>
      <c r="D45" s="5"/>
      <c r="E45" s="5"/>
      <c r="F45" s="115"/>
      <c r="G45" s="29"/>
      <c r="H45" s="6"/>
      <c r="I45" s="197"/>
      <c r="J45" s="232"/>
      <c r="K45" s="6"/>
    </row>
    <row r="46" spans="1:11" ht="12.75">
      <c r="A46" s="5" t="s">
        <v>192</v>
      </c>
      <c r="B46" s="5"/>
      <c r="C46" s="5"/>
      <c r="D46" s="5"/>
      <c r="E46" s="5"/>
      <c r="F46" s="115"/>
      <c r="G46" s="29">
        <v>362250</v>
      </c>
      <c r="H46" s="6">
        <v>380917</v>
      </c>
      <c r="I46" s="5"/>
      <c r="J46" s="5"/>
      <c r="K46" s="6"/>
    </row>
    <row r="47" spans="1:11" ht="12.75" customHeight="1">
      <c r="A47" s="208" t="s">
        <v>193</v>
      </c>
      <c r="B47" s="7"/>
      <c r="C47" s="7"/>
      <c r="D47" s="7"/>
      <c r="E47" s="7"/>
      <c r="F47" s="115"/>
      <c r="G47" s="29"/>
      <c r="H47" s="6"/>
      <c r="I47" s="230" t="s">
        <v>364</v>
      </c>
      <c r="J47" s="231">
        <v>28473</v>
      </c>
      <c r="K47" s="6">
        <v>30846</v>
      </c>
    </row>
    <row r="48" spans="1:11" ht="12.75">
      <c r="A48" s="209"/>
      <c r="B48" s="7"/>
      <c r="C48" s="7"/>
      <c r="D48" s="7"/>
      <c r="E48" s="7"/>
      <c r="F48" s="115"/>
      <c r="G48" s="29"/>
      <c r="H48" s="6"/>
      <c r="I48" s="197"/>
      <c r="J48" s="232"/>
      <c r="K48" s="6"/>
    </row>
    <row r="49" spans="1:11" ht="12.75">
      <c r="A49" s="5" t="s">
        <v>194</v>
      </c>
      <c r="B49" s="5"/>
      <c r="C49" s="5"/>
      <c r="D49" s="5"/>
      <c r="E49" s="5"/>
      <c r="F49" s="117">
        <v>33120480</v>
      </c>
      <c r="G49" s="118">
        <v>38988960</v>
      </c>
      <c r="H49" s="6">
        <v>36117840</v>
      </c>
      <c r="I49" s="5"/>
      <c r="J49" s="5">
        <v>0</v>
      </c>
      <c r="K49" s="6"/>
    </row>
    <row r="50" spans="1:11" ht="12.75">
      <c r="A50" s="5" t="s">
        <v>195</v>
      </c>
      <c r="B50" s="5"/>
      <c r="C50" s="5"/>
      <c r="D50" s="5"/>
      <c r="E50" s="5"/>
      <c r="F50" s="117">
        <v>-48902256</v>
      </c>
      <c r="G50" s="118">
        <v>-63216195</v>
      </c>
      <c r="H50" s="6">
        <v>-65776440</v>
      </c>
      <c r="I50" s="5"/>
      <c r="J50" s="5">
        <v>0</v>
      </c>
      <c r="K50" s="6"/>
    </row>
    <row r="51" spans="1:11" ht="12.75">
      <c r="A51" s="5"/>
      <c r="B51" s="5"/>
      <c r="C51" s="5"/>
      <c r="D51" s="5"/>
      <c r="E51" s="5"/>
      <c r="F51" s="38"/>
      <c r="G51" s="118"/>
      <c r="H51" s="6"/>
      <c r="I51" s="5"/>
      <c r="J51" s="5"/>
      <c r="K51" s="6"/>
    </row>
    <row r="52" spans="1:11" ht="12.75">
      <c r="A52" s="5"/>
      <c r="B52" s="5"/>
      <c r="C52" s="5"/>
      <c r="D52" s="5"/>
      <c r="E52" s="5"/>
      <c r="F52" s="38"/>
      <c r="G52" s="29"/>
      <c r="H52" s="6"/>
      <c r="I52" s="5"/>
      <c r="J52" s="5"/>
      <c r="K52" s="6"/>
    </row>
    <row r="53" spans="1:11" ht="12.75">
      <c r="A53" s="7" t="s">
        <v>196</v>
      </c>
      <c r="B53" s="5"/>
      <c r="C53" s="5"/>
      <c r="D53" s="5"/>
      <c r="E53" s="5"/>
      <c r="F53" s="38"/>
      <c r="G53" s="29"/>
      <c r="H53" s="6"/>
      <c r="I53" s="5"/>
      <c r="J53" s="5"/>
      <c r="K53" s="6"/>
    </row>
    <row r="54" spans="1:11" ht="12.75">
      <c r="A54" s="5" t="s">
        <v>197</v>
      </c>
      <c r="B54" s="5"/>
      <c r="C54" s="5"/>
      <c r="D54" s="5"/>
      <c r="E54" s="5"/>
      <c r="F54" s="38"/>
      <c r="G54" s="29"/>
      <c r="H54" s="6"/>
      <c r="I54" s="5"/>
      <c r="J54" s="5"/>
      <c r="K54" s="6"/>
    </row>
    <row r="55" spans="1:11" ht="12.75">
      <c r="A55" s="210" t="s">
        <v>198</v>
      </c>
      <c r="B55" s="198"/>
      <c r="C55" s="199"/>
      <c r="D55" s="119"/>
      <c r="E55" s="119"/>
      <c r="F55" s="211">
        <f>SUM(F14:F55)</f>
        <v>81364948</v>
      </c>
      <c r="G55" s="194">
        <f>SUM(G14:G54)</f>
        <v>80110730</v>
      </c>
      <c r="H55" s="196">
        <f>SUM(H14:H54)</f>
        <v>74095037</v>
      </c>
      <c r="I55" s="251" t="s">
        <v>365</v>
      </c>
      <c r="J55" s="252">
        <f>SUM(J23+J30+J41+J44+J47)</f>
        <v>88288353</v>
      </c>
      <c r="K55" s="247">
        <f>(K23+K30+K33+K42+K44+K47)</f>
        <v>113676372</v>
      </c>
    </row>
    <row r="56" spans="1:11" ht="12.75">
      <c r="A56" s="212"/>
      <c r="B56" s="200"/>
      <c r="C56" s="201"/>
      <c r="D56" s="119"/>
      <c r="E56" s="119"/>
      <c r="F56" s="213"/>
      <c r="G56" s="5"/>
      <c r="H56" s="195"/>
      <c r="I56" s="5"/>
      <c r="J56" s="5"/>
      <c r="K56" s="6"/>
    </row>
  </sheetData>
  <mergeCells count="8">
    <mergeCell ref="A5:M5"/>
    <mergeCell ref="I23:I24"/>
    <mergeCell ref="I26:I27"/>
    <mergeCell ref="I30:I31"/>
    <mergeCell ref="K23:K24"/>
    <mergeCell ref="J23:J24"/>
    <mergeCell ref="I11:J11"/>
    <mergeCell ref="I13:J1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K24" sqref="K24"/>
    </sheetView>
  </sheetViews>
  <sheetFormatPr defaultColWidth="9.00390625" defaultRowHeight="12.75"/>
  <cols>
    <col min="1" max="1" width="11.75390625" style="0" customWidth="1"/>
    <col min="2" max="2" width="11.125" style="0" customWidth="1"/>
    <col min="3" max="3" width="11.875" style="0" customWidth="1"/>
    <col min="6" max="6" width="17.125" style="0" customWidth="1"/>
    <col min="7" max="7" width="4.00390625" style="0" hidden="1" customWidth="1"/>
    <col min="8" max="8" width="19.75390625" style="0" customWidth="1"/>
    <col min="9" max="9" width="6.875" style="0" hidden="1" customWidth="1"/>
    <col min="10" max="10" width="11.625" style="0" customWidth="1"/>
  </cols>
  <sheetData>
    <row r="1" spans="1:3" ht="12.75">
      <c r="A1" s="10" t="s">
        <v>383</v>
      </c>
      <c r="B1" s="10"/>
      <c r="C1" s="10"/>
    </row>
    <row r="2" spans="1:3" ht="12.75">
      <c r="A2" s="15" t="s">
        <v>2</v>
      </c>
      <c r="B2" s="10"/>
      <c r="C2" s="10"/>
    </row>
    <row r="3" spans="2:11" ht="15.75">
      <c r="B3" s="15"/>
      <c r="C3" s="16"/>
      <c r="D3" s="17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8" t="s">
        <v>142</v>
      </c>
      <c r="K4" s="17"/>
    </row>
    <row r="5" spans="1:1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359" t="s">
        <v>402</v>
      </c>
      <c r="B6" s="327"/>
      <c r="C6" s="327"/>
      <c r="D6" s="327"/>
      <c r="E6" s="327"/>
      <c r="F6" s="327"/>
      <c r="G6" s="327"/>
      <c r="H6" s="327"/>
      <c r="I6" s="327"/>
      <c r="J6" s="327"/>
      <c r="K6" s="17"/>
    </row>
    <row r="7" spans="1:11" ht="15.75">
      <c r="A7" s="359" t="s">
        <v>403</v>
      </c>
      <c r="B7" s="327"/>
      <c r="C7" s="327"/>
      <c r="D7" s="327"/>
      <c r="E7" s="327"/>
      <c r="F7" s="327"/>
      <c r="G7" s="327"/>
      <c r="H7" s="327"/>
      <c r="I7" s="327"/>
      <c r="J7" s="327"/>
      <c r="K7" s="17"/>
    </row>
    <row r="8" spans="1:11" ht="15.75">
      <c r="A8" s="19"/>
      <c r="B8" s="19"/>
      <c r="C8" s="19"/>
      <c r="D8" s="19"/>
      <c r="E8" s="20"/>
      <c r="F8" s="20"/>
      <c r="G8" s="20"/>
      <c r="H8" s="20"/>
      <c r="I8" s="20"/>
      <c r="J8" s="20"/>
      <c r="K8" s="17"/>
    </row>
    <row r="9" spans="1:1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17"/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"/>
    </row>
    <row r="11" spans="1:11" ht="12.75" customHeight="1">
      <c r="A11" s="21"/>
      <c r="B11" s="364"/>
      <c r="C11" s="365"/>
      <c r="D11" s="365"/>
      <c r="E11" s="346"/>
      <c r="F11" s="360" t="s">
        <v>111</v>
      </c>
      <c r="G11" s="68"/>
      <c r="H11" s="360" t="s">
        <v>112</v>
      </c>
      <c r="I11" s="68"/>
      <c r="J11" s="362" t="s">
        <v>0</v>
      </c>
      <c r="K11" s="17"/>
    </row>
    <row r="12" spans="1:11" ht="15.75">
      <c r="A12" s="21"/>
      <c r="B12" s="347"/>
      <c r="C12" s="314"/>
      <c r="D12" s="314"/>
      <c r="E12" s="348"/>
      <c r="F12" s="361"/>
      <c r="G12" s="68"/>
      <c r="H12" s="361"/>
      <c r="I12" s="68"/>
      <c r="J12" s="363"/>
      <c r="K12" s="17"/>
    </row>
    <row r="13" spans="1:11" ht="15.75">
      <c r="A13" s="20"/>
      <c r="B13" s="349"/>
      <c r="C13" s="366"/>
      <c r="D13" s="366"/>
      <c r="E13" s="350"/>
      <c r="F13" s="70" t="s">
        <v>4</v>
      </c>
      <c r="G13" s="70"/>
      <c r="H13" s="70" t="s">
        <v>4</v>
      </c>
      <c r="I13" s="70"/>
      <c r="J13" s="70" t="s">
        <v>4</v>
      </c>
      <c r="K13" s="17"/>
    </row>
    <row r="14" spans="1:11" ht="15.75">
      <c r="A14" s="20"/>
      <c r="B14" s="71" t="s">
        <v>116</v>
      </c>
      <c r="C14" s="69"/>
      <c r="D14" s="69"/>
      <c r="E14" s="69"/>
      <c r="F14" s="70"/>
      <c r="G14" s="70"/>
      <c r="H14" s="70"/>
      <c r="I14" s="70"/>
      <c r="J14" s="70"/>
      <c r="K14" s="17"/>
    </row>
    <row r="15" spans="1:11" ht="15.75">
      <c r="A15" s="19"/>
      <c r="B15" s="69" t="s">
        <v>24</v>
      </c>
      <c r="C15" s="69"/>
      <c r="D15" s="69"/>
      <c r="E15" s="69"/>
      <c r="F15" s="72">
        <v>7</v>
      </c>
      <c r="G15" s="72"/>
      <c r="H15" s="72">
        <v>0</v>
      </c>
      <c r="I15" s="72"/>
      <c r="J15" s="72">
        <v>7</v>
      </c>
      <c r="K15" s="17"/>
    </row>
    <row r="16" spans="1:11" ht="15.75">
      <c r="A16" s="19"/>
      <c r="B16" s="69" t="s">
        <v>114</v>
      </c>
      <c r="C16" s="69"/>
      <c r="D16" s="69"/>
      <c r="E16" s="69"/>
      <c r="F16" s="72">
        <v>3</v>
      </c>
      <c r="G16" s="72"/>
      <c r="H16" s="72">
        <v>0</v>
      </c>
      <c r="I16" s="72"/>
      <c r="J16" s="72">
        <v>3</v>
      </c>
      <c r="K16" s="17"/>
    </row>
    <row r="17" spans="1:11" ht="15.75">
      <c r="A17" s="19"/>
      <c r="B17" s="69" t="s">
        <v>6</v>
      </c>
      <c r="C17" s="69"/>
      <c r="D17" s="69"/>
      <c r="E17" s="69"/>
      <c r="F17" s="72">
        <v>0</v>
      </c>
      <c r="G17" s="72"/>
      <c r="H17" s="73">
        <v>0.5</v>
      </c>
      <c r="I17" s="72"/>
      <c r="J17" s="72">
        <v>0.5</v>
      </c>
      <c r="K17" s="17"/>
    </row>
    <row r="18" spans="1:11" ht="15.75">
      <c r="A18" s="19"/>
      <c r="B18" s="69" t="s">
        <v>113</v>
      </c>
      <c r="C18" s="69"/>
      <c r="D18" s="69"/>
      <c r="E18" s="69"/>
      <c r="F18" s="72">
        <v>2</v>
      </c>
      <c r="G18" s="72"/>
      <c r="H18" s="72">
        <v>0</v>
      </c>
      <c r="I18" s="72"/>
      <c r="J18" s="72">
        <v>2</v>
      </c>
      <c r="K18" s="17"/>
    </row>
    <row r="19" spans="1:11" ht="15.75">
      <c r="A19" s="19"/>
      <c r="B19" s="69" t="s">
        <v>7</v>
      </c>
      <c r="C19" s="69"/>
      <c r="D19" s="69"/>
      <c r="E19" s="69"/>
      <c r="F19" s="72">
        <v>1</v>
      </c>
      <c r="G19" s="72"/>
      <c r="H19" s="72">
        <v>0</v>
      </c>
      <c r="I19" s="72"/>
      <c r="J19" s="72">
        <v>1</v>
      </c>
      <c r="K19" s="17"/>
    </row>
    <row r="20" spans="1:11" ht="15.75">
      <c r="A20" s="19"/>
      <c r="B20" s="69" t="s">
        <v>8</v>
      </c>
      <c r="C20" s="69"/>
      <c r="D20" s="69"/>
      <c r="E20" s="69"/>
      <c r="F20" s="72">
        <v>3</v>
      </c>
      <c r="G20" s="72"/>
      <c r="H20" s="72">
        <v>0</v>
      </c>
      <c r="I20" s="72"/>
      <c r="J20" s="72">
        <v>3</v>
      </c>
      <c r="K20" s="17"/>
    </row>
    <row r="21" spans="1:11" ht="15.75">
      <c r="A21" s="19"/>
      <c r="B21" s="69" t="s">
        <v>314</v>
      </c>
      <c r="C21" s="69"/>
      <c r="D21" s="69"/>
      <c r="E21" s="69"/>
      <c r="F21" s="72">
        <v>4</v>
      </c>
      <c r="G21" s="72"/>
      <c r="H21" s="72">
        <v>0</v>
      </c>
      <c r="I21" s="72"/>
      <c r="J21" s="72">
        <v>4</v>
      </c>
      <c r="K21" s="17"/>
    </row>
    <row r="22" spans="1:11" ht="15.75">
      <c r="A22" s="19"/>
      <c r="B22" s="69" t="s">
        <v>115</v>
      </c>
      <c r="C22" s="69"/>
      <c r="D22" s="69"/>
      <c r="E22" s="69"/>
      <c r="F22" s="72">
        <v>2</v>
      </c>
      <c r="G22" s="72"/>
      <c r="H22" s="72">
        <v>0</v>
      </c>
      <c r="I22" s="72"/>
      <c r="J22" s="72">
        <v>2</v>
      </c>
      <c r="K22" s="17"/>
    </row>
    <row r="23" spans="1:11" ht="15.75">
      <c r="A23" s="19"/>
      <c r="B23" s="71" t="s">
        <v>117</v>
      </c>
      <c r="C23" s="69"/>
      <c r="D23" s="69"/>
      <c r="E23" s="69"/>
      <c r="F23" s="72"/>
      <c r="G23" s="72"/>
      <c r="H23" s="72"/>
      <c r="I23" s="72"/>
      <c r="J23" s="72"/>
      <c r="K23" s="17"/>
    </row>
    <row r="24" spans="1:11" ht="15.75">
      <c r="A24" s="19"/>
      <c r="B24" s="69" t="s">
        <v>5</v>
      </c>
      <c r="C24" s="69"/>
      <c r="D24" s="69"/>
      <c r="E24" s="69"/>
      <c r="F24" s="72">
        <v>17</v>
      </c>
      <c r="G24" s="72"/>
      <c r="H24" s="72">
        <v>0</v>
      </c>
      <c r="I24" s="72"/>
      <c r="J24" s="72">
        <v>17</v>
      </c>
      <c r="K24" s="17"/>
    </row>
    <row r="25" spans="1:11" ht="15.75">
      <c r="A25" s="19"/>
      <c r="B25" s="71" t="s">
        <v>118</v>
      </c>
      <c r="C25" s="69"/>
      <c r="D25" s="69"/>
      <c r="E25" s="69"/>
      <c r="F25" s="72">
        <v>24</v>
      </c>
      <c r="G25" s="72"/>
      <c r="H25" s="72">
        <v>0</v>
      </c>
      <c r="I25" s="72"/>
      <c r="J25" s="72">
        <v>24</v>
      </c>
      <c r="K25" s="17"/>
    </row>
    <row r="26" spans="1:11" ht="15.75">
      <c r="A26" s="19"/>
      <c r="B26" s="71"/>
      <c r="C26" s="69"/>
      <c r="D26" s="69"/>
      <c r="E26" s="69"/>
      <c r="F26" s="72"/>
      <c r="G26" s="72"/>
      <c r="H26" s="73"/>
      <c r="I26" s="72"/>
      <c r="J26" s="72"/>
      <c r="K26" s="17"/>
    </row>
    <row r="27" spans="1:11" ht="15.75">
      <c r="A27" s="19"/>
      <c r="B27" s="74" t="s">
        <v>9</v>
      </c>
      <c r="C27" s="74"/>
      <c r="D27" s="74"/>
      <c r="E27" s="74"/>
      <c r="F27" s="75">
        <f>SUM(F15:F26)</f>
        <v>63</v>
      </c>
      <c r="G27" s="75">
        <f>SUM(G15:G26)</f>
        <v>0</v>
      </c>
      <c r="H27" s="75">
        <f>SUM(H15:H26)</f>
        <v>0.5</v>
      </c>
      <c r="I27" s="75">
        <f>SUM(I15:I26)</f>
        <v>0</v>
      </c>
      <c r="J27" s="75">
        <f>SUM(J15:J26)</f>
        <v>63.5</v>
      </c>
      <c r="K27" s="17"/>
    </row>
    <row r="28" spans="1:11" ht="15.75">
      <c r="A28" s="19"/>
      <c r="B28" s="69" t="s">
        <v>10</v>
      </c>
      <c r="C28" s="76"/>
      <c r="D28" s="76"/>
      <c r="E28" s="76"/>
      <c r="F28" s="77">
        <v>12</v>
      </c>
      <c r="G28" s="77"/>
      <c r="H28" s="78">
        <v>0</v>
      </c>
      <c r="I28" s="77"/>
      <c r="J28" s="77">
        <v>12</v>
      </c>
      <c r="K28" s="17"/>
    </row>
    <row r="29" spans="1:11" ht="15.75">
      <c r="A29" s="19"/>
      <c r="B29" s="79" t="s">
        <v>11</v>
      </c>
      <c r="C29" s="79"/>
      <c r="D29" s="79"/>
      <c r="E29" s="79"/>
      <c r="F29" s="80">
        <f>SUM(F27:F28)</f>
        <v>75</v>
      </c>
      <c r="G29" s="80">
        <f>SUM(G27:G28)</f>
        <v>0</v>
      </c>
      <c r="H29" s="81">
        <f>SUM(H27:H28)</f>
        <v>0.5</v>
      </c>
      <c r="I29" s="80">
        <f>SUM(I27:I28)</f>
        <v>0</v>
      </c>
      <c r="J29" s="80">
        <f>SUM(J27:J28)</f>
        <v>75.5</v>
      </c>
      <c r="K29" s="17"/>
    </row>
    <row r="30" spans="1:11" ht="15.75">
      <c r="A30" s="19"/>
      <c r="K30" s="17"/>
    </row>
    <row r="31" spans="1:11" ht="15">
      <c r="A31" s="20"/>
      <c r="K31" s="17"/>
    </row>
    <row r="32" spans="1:11" ht="15">
      <c r="A32" s="20"/>
      <c r="K32" s="17"/>
    </row>
    <row r="33" spans="1:11" ht="15">
      <c r="A33" s="17"/>
      <c r="K33" s="17"/>
    </row>
    <row r="34" spans="1:11" ht="15">
      <c r="A34" s="17"/>
      <c r="K34" s="17"/>
    </row>
    <row r="35" spans="1:11" ht="15">
      <c r="A35" s="17"/>
      <c r="K35" s="17"/>
    </row>
  </sheetData>
  <mergeCells count="6">
    <mergeCell ref="A6:J6"/>
    <mergeCell ref="A7:J7"/>
    <mergeCell ref="F11:F12"/>
    <mergeCell ref="H11:H12"/>
    <mergeCell ref="J11:J12"/>
    <mergeCell ref="B11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3" sqref="D13"/>
    </sheetView>
  </sheetViews>
  <sheetFormatPr defaultColWidth="9.00390625" defaultRowHeight="12.75"/>
  <cols>
    <col min="1" max="1" width="2.125" style="0" customWidth="1"/>
    <col min="3" max="3" width="33.625" style="0" customWidth="1"/>
    <col min="4" max="4" width="23.00390625" style="0" customWidth="1"/>
  </cols>
  <sheetData>
    <row r="1" spans="1:3" ht="12.75">
      <c r="A1" s="10" t="s">
        <v>383</v>
      </c>
      <c r="B1" s="10"/>
      <c r="C1" s="10"/>
    </row>
    <row r="2" spans="1:3" ht="12.75">
      <c r="A2" s="23" t="s">
        <v>2</v>
      </c>
      <c r="B2" s="10"/>
      <c r="C2" s="10"/>
    </row>
    <row r="3" spans="2:6" ht="12.75">
      <c r="B3" s="23"/>
      <c r="C3" s="23"/>
      <c r="D3" s="105" t="s">
        <v>370</v>
      </c>
      <c r="E3" s="23"/>
      <c r="F3" s="23"/>
    </row>
    <row r="4" spans="1:6" ht="12.75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12.75">
      <c r="A7" s="321" t="s">
        <v>100</v>
      </c>
      <c r="B7" s="321"/>
      <c r="C7" s="321"/>
      <c r="D7" s="321"/>
      <c r="E7" s="23"/>
      <c r="F7" s="23"/>
    </row>
    <row r="8" spans="1:4" ht="12.75">
      <c r="A8" s="318" t="s">
        <v>101</v>
      </c>
      <c r="B8" s="327"/>
      <c r="C8" s="327"/>
      <c r="D8" s="327"/>
    </row>
    <row r="9" spans="3:6" ht="12.75">
      <c r="C9" s="23"/>
      <c r="D9" s="23"/>
      <c r="E9" s="23"/>
      <c r="F9" s="10"/>
    </row>
    <row r="10" spans="3:6" ht="12.75">
      <c r="C10" s="12"/>
      <c r="D10" s="59" t="s">
        <v>62</v>
      </c>
      <c r="E10" s="12"/>
      <c r="F10" s="12"/>
    </row>
    <row r="11" spans="2:6" ht="12.75">
      <c r="B11" s="4">
        <v>1</v>
      </c>
      <c r="C11" s="60" t="s">
        <v>67</v>
      </c>
      <c r="D11" s="6">
        <v>292800</v>
      </c>
      <c r="E11" s="12"/>
      <c r="F11" s="12"/>
    </row>
    <row r="12" spans="2:4" ht="12.75">
      <c r="B12" s="4">
        <v>2</v>
      </c>
      <c r="C12" s="5" t="s">
        <v>102</v>
      </c>
      <c r="D12" s="6">
        <v>15600</v>
      </c>
    </row>
    <row r="13" spans="2:4" ht="12.75">
      <c r="B13" s="4">
        <v>3</v>
      </c>
      <c r="C13" s="5" t="s">
        <v>103</v>
      </c>
      <c r="D13" s="6">
        <f>SUM(D11:D12)</f>
        <v>308400</v>
      </c>
    </row>
    <row r="14" spans="2:4" ht="12.75">
      <c r="B14" s="4">
        <v>4</v>
      </c>
      <c r="C14" s="5" t="s">
        <v>104</v>
      </c>
      <c r="D14" s="6">
        <v>0</v>
      </c>
    </row>
    <row r="15" spans="2:4" ht="12.75">
      <c r="B15" s="4">
        <v>5</v>
      </c>
      <c r="C15" s="5" t="s">
        <v>105</v>
      </c>
      <c r="D15" s="6">
        <v>120000</v>
      </c>
    </row>
    <row r="16" spans="2:4" ht="12.75">
      <c r="B16" s="4">
        <v>6</v>
      </c>
      <c r="C16" s="5" t="s">
        <v>106</v>
      </c>
      <c r="D16" s="6"/>
    </row>
    <row r="17" spans="2:4" ht="12.75">
      <c r="B17" s="4">
        <v>7</v>
      </c>
      <c r="C17" s="14" t="s">
        <v>101</v>
      </c>
      <c r="D17" s="13">
        <v>94200</v>
      </c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7">
      <selection activeCell="J51" sqref="J51"/>
    </sheetView>
  </sheetViews>
  <sheetFormatPr defaultColWidth="9.00390625" defaultRowHeight="12.75"/>
  <cols>
    <col min="8" max="8" width="0.37109375" style="0" hidden="1" customWidth="1"/>
    <col min="9" max="9" width="9.125" style="0" hidden="1" customWidth="1"/>
    <col min="10" max="10" width="14.25390625" style="0" customWidth="1"/>
  </cols>
  <sheetData>
    <row r="1" ht="12.75">
      <c r="B1" s="10" t="s">
        <v>383</v>
      </c>
    </row>
    <row r="2" spans="2:10" ht="12.75">
      <c r="B2" s="10" t="s">
        <v>2</v>
      </c>
      <c r="C2" s="10"/>
      <c r="D2" s="10"/>
      <c r="J2" s="1" t="s">
        <v>145</v>
      </c>
    </row>
    <row r="3" spans="3:4" ht="12.75">
      <c r="C3" s="10"/>
      <c r="D3" s="10"/>
    </row>
    <row r="5" spans="1:10" ht="12.75">
      <c r="A5" s="321" t="s">
        <v>60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>
      <c r="A6" s="321" t="s">
        <v>404</v>
      </c>
      <c r="B6" s="327"/>
      <c r="C6" s="327"/>
      <c r="D6" s="327"/>
      <c r="E6" s="327"/>
      <c r="F6" s="327"/>
      <c r="G6" s="327"/>
      <c r="H6" s="327"/>
      <c r="I6" s="327"/>
      <c r="J6" s="327"/>
    </row>
    <row r="7" ht="12.75">
      <c r="J7" s="1" t="s">
        <v>62</v>
      </c>
    </row>
    <row r="8" ht="12.75">
      <c r="J8" s="11">
        <v>2014</v>
      </c>
    </row>
    <row r="9" spans="2:10" ht="12.75">
      <c r="B9" s="32" t="s">
        <v>63</v>
      </c>
      <c r="C9" s="33"/>
      <c r="D9" s="33"/>
      <c r="E9" s="33"/>
      <c r="F9" s="33"/>
      <c r="G9" s="33"/>
      <c r="H9" s="33"/>
      <c r="I9" s="40"/>
      <c r="J9" s="34">
        <v>346149</v>
      </c>
    </row>
    <row r="10" spans="2:10" ht="12.75">
      <c r="B10" s="5">
        <v>1</v>
      </c>
      <c r="C10" s="5" t="s">
        <v>64</v>
      </c>
      <c r="D10" s="5"/>
      <c r="E10" s="5"/>
      <c r="F10" s="5"/>
      <c r="G10" s="5"/>
      <c r="H10" s="5"/>
      <c r="I10" s="5"/>
      <c r="J10" s="36">
        <v>37749</v>
      </c>
    </row>
    <row r="11" spans="2:10" ht="12.75">
      <c r="B11" s="14" t="s">
        <v>65</v>
      </c>
      <c r="C11" s="5"/>
      <c r="D11" s="5"/>
      <c r="E11" s="5"/>
      <c r="F11" s="38"/>
      <c r="G11" s="38"/>
      <c r="H11" s="38"/>
      <c r="I11" s="38"/>
      <c r="J11" s="34">
        <v>308400</v>
      </c>
    </row>
    <row r="12" spans="2:10" ht="12.75">
      <c r="B12" s="5">
        <v>2</v>
      </c>
      <c r="C12" s="39" t="s">
        <v>66</v>
      </c>
      <c r="D12" s="33"/>
      <c r="E12" s="40"/>
      <c r="F12" s="38"/>
      <c r="G12" s="38"/>
      <c r="H12" s="38"/>
      <c r="I12" s="38"/>
      <c r="J12" s="36"/>
    </row>
    <row r="13" spans="2:10" ht="12.75">
      <c r="B13" s="5">
        <v>3</v>
      </c>
      <c r="C13" s="39" t="s">
        <v>67</v>
      </c>
      <c r="D13" s="33"/>
      <c r="E13" s="40"/>
      <c r="F13" s="5"/>
      <c r="G13" s="5"/>
      <c r="H13" s="5"/>
      <c r="I13" s="5"/>
      <c r="J13" s="36">
        <v>292800</v>
      </c>
    </row>
    <row r="14" spans="2:10" ht="12.75">
      <c r="B14" s="5"/>
      <c r="C14" s="5"/>
      <c r="D14" s="5"/>
      <c r="E14" s="5"/>
      <c r="F14" s="38"/>
      <c r="G14" s="38"/>
      <c r="H14" s="38"/>
      <c r="I14" s="38"/>
      <c r="J14" s="36"/>
    </row>
    <row r="15" spans="2:10" ht="12.75">
      <c r="B15" s="5"/>
      <c r="C15" s="5"/>
      <c r="D15" s="5"/>
      <c r="E15" s="5"/>
      <c r="F15" s="38"/>
      <c r="G15" s="38"/>
      <c r="H15" s="38"/>
      <c r="I15" s="38"/>
      <c r="J15" s="36"/>
    </row>
    <row r="16" spans="2:10" ht="12.75">
      <c r="B16" s="5">
        <v>4</v>
      </c>
      <c r="C16" s="5" t="s">
        <v>68</v>
      </c>
      <c r="D16" s="5"/>
      <c r="E16" s="5"/>
      <c r="F16" s="5"/>
      <c r="G16" s="5"/>
      <c r="H16" s="5"/>
      <c r="I16" s="5"/>
      <c r="J16" s="36">
        <v>15600</v>
      </c>
    </row>
    <row r="17" spans="2:11" ht="12.75">
      <c r="B17" s="32" t="s">
        <v>69</v>
      </c>
      <c r="C17" s="33"/>
      <c r="D17" s="33"/>
      <c r="E17" s="40"/>
      <c r="F17" s="38"/>
      <c r="G17" s="38"/>
      <c r="H17" s="38"/>
      <c r="I17" s="38"/>
      <c r="J17" s="41">
        <v>113677</v>
      </c>
      <c r="K17" s="23"/>
    </row>
    <row r="18" spans="2:10" ht="12.75">
      <c r="B18" s="5">
        <v>5</v>
      </c>
      <c r="C18" s="39" t="s">
        <v>70</v>
      </c>
      <c r="D18" s="33"/>
      <c r="E18" s="40"/>
      <c r="F18" s="5"/>
      <c r="G18" s="5"/>
      <c r="H18" s="5"/>
      <c r="I18" s="5"/>
      <c r="J18" s="36">
        <v>113677</v>
      </c>
    </row>
    <row r="19" spans="2:10" ht="12.75">
      <c r="B19" s="5">
        <v>6</v>
      </c>
      <c r="C19" s="5" t="s">
        <v>71</v>
      </c>
      <c r="D19" s="5"/>
      <c r="E19" s="5"/>
      <c r="F19" s="5"/>
      <c r="G19" s="5"/>
      <c r="H19" s="5"/>
      <c r="I19" s="5"/>
      <c r="J19" s="36"/>
    </row>
    <row r="20" spans="2:10" ht="12.75">
      <c r="B20" s="43" t="s">
        <v>72</v>
      </c>
      <c r="C20" s="33"/>
      <c r="D20" s="33"/>
      <c r="E20" s="40"/>
      <c r="F20" s="5"/>
      <c r="G20" s="5"/>
      <c r="H20" s="5"/>
      <c r="I20" s="5"/>
      <c r="J20" s="34">
        <f>SUM(J21:J22)</f>
        <v>835886</v>
      </c>
    </row>
    <row r="21" spans="2:10" ht="12.75">
      <c r="B21" s="5">
        <v>7</v>
      </c>
      <c r="C21" s="5" t="s">
        <v>73</v>
      </c>
      <c r="D21" s="5"/>
      <c r="E21" s="5"/>
      <c r="F21" s="5"/>
      <c r="G21" s="5"/>
      <c r="H21" s="5"/>
      <c r="I21" s="5"/>
      <c r="J21" s="36">
        <v>7000</v>
      </c>
    </row>
    <row r="22" spans="2:10" ht="12.75">
      <c r="B22" s="5">
        <v>8</v>
      </c>
      <c r="C22" s="5" t="s">
        <v>74</v>
      </c>
      <c r="D22" s="5"/>
      <c r="E22" s="5"/>
      <c r="F22" s="5"/>
      <c r="G22" s="5"/>
      <c r="H22" s="5"/>
      <c r="I22" s="5"/>
      <c r="J22" s="36">
        <v>828886</v>
      </c>
    </row>
    <row r="23" spans="2:10" ht="12.75">
      <c r="B23" s="43" t="s">
        <v>75</v>
      </c>
      <c r="C23" s="33"/>
      <c r="D23" s="33"/>
      <c r="E23" s="40"/>
      <c r="F23" s="5"/>
      <c r="G23" s="5"/>
      <c r="H23" s="5"/>
      <c r="I23" s="5"/>
      <c r="J23" s="34">
        <v>95978</v>
      </c>
    </row>
    <row r="24" spans="2:11" ht="12.75">
      <c r="B24" s="5">
        <v>9</v>
      </c>
      <c r="C24" s="44" t="s">
        <v>76</v>
      </c>
      <c r="D24" s="7"/>
      <c r="E24" s="7"/>
      <c r="F24" s="5"/>
      <c r="G24" s="5"/>
      <c r="H24" s="5"/>
      <c r="I24" s="5"/>
      <c r="J24" s="45">
        <v>19087</v>
      </c>
      <c r="K24" s="23"/>
    </row>
    <row r="25" spans="2:10" ht="12.75">
      <c r="B25" s="46">
        <v>10</v>
      </c>
      <c r="C25" s="46" t="s">
        <v>77</v>
      </c>
      <c r="D25" s="47"/>
      <c r="E25" s="47"/>
      <c r="F25" s="5"/>
      <c r="G25" s="5"/>
      <c r="H25" s="5"/>
      <c r="I25" s="5"/>
      <c r="J25" s="36">
        <v>76891</v>
      </c>
    </row>
    <row r="26" spans="2:10" ht="12.75">
      <c r="B26" s="5">
        <v>11</v>
      </c>
      <c r="C26" s="5" t="s">
        <v>78</v>
      </c>
      <c r="D26" s="5"/>
      <c r="E26" s="5"/>
      <c r="F26" s="5"/>
      <c r="G26" s="5"/>
      <c r="H26" s="5"/>
      <c r="I26" s="5"/>
      <c r="J26" s="36"/>
    </row>
    <row r="27" spans="2:10" ht="15">
      <c r="B27" s="48" t="s">
        <v>79</v>
      </c>
      <c r="C27" s="5"/>
      <c r="D27" s="5"/>
      <c r="E27" s="5"/>
      <c r="F27" s="5"/>
      <c r="G27" s="5"/>
      <c r="H27" s="5"/>
      <c r="I27" s="5"/>
      <c r="J27" s="49">
        <f>SUM(J9+J17+J20+J23)</f>
        <v>1391690</v>
      </c>
    </row>
    <row r="28" spans="2:10" ht="12.75">
      <c r="B28" s="14" t="s">
        <v>80</v>
      </c>
      <c r="C28" s="5"/>
      <c r="D28" s="5"/>
      <c r="E28" s="5"/>
      <c r="F28" s="5"/>
      <c r="G28" s="5"/>
      <c r="H28" s="5"/>
      <c r="I28" s="5"/>
      <c r="J28" s="34">
        <f>SUM(J29:J31)</f>
        <v>186373</v>
      </c>
    </row>
    <row r="29" spans="2:10" ht="12.75">
      <c r="B29" s="5">
        <v>12</v>
      </c>
      <c r="C29" s="51" t="s">
        <v>81</v>
      </c>
      <c r="D29" s="5"/>
      <c r="E29" s="5"/>
      <c r="F29" s="5"/>
      <c r="G29" s="5"/>
      <c r="H29" s="5"/>
      <c r="I29" s="5"/>
      <c r="J29" s="36">
        <v>120000</v>
      </c>
    </row>
    <row r="30" spans="2:10" ht="12.75">
      <c r="B30" s="5">
        <v>13</v>
      </c>
      <c r="C30" s="5" t="s">
        <v>348</v>
      </c>
      <c r="D30" s="5"/>
      <c r="E30" s="5"/>
      <c r="F30" s="5"/>
      <c r="G30" s="5"/>
      <c r="H30" s="5"/>
      <c r="I30" s="5"/>
      <c r="J30" s="36">
        <v>13113</v>
      </c>
    </row>
    <row r="31" spans="2:10" ht="12.75">
      <c r="B31" s="266">
        <v>14</v>
      </c>
      <c r="C31" s="267" t="s">
        <v>664</v>
      </c>
      <c r="D31" s="267"/>
      <c r="E31" s="268"/>
      <c r="F31" s="5"/>
      <c r="G31" s="5"/>
      <c r="H31" s="5"/>
      <c r="I31" s="5"/>
      <c r="J31" s="36">
        <v>53260</v>
      </c>
    </row>
    <row r="32" spans="2:10" ht="15">
      <c r="B32" s="52" t="s">
        <v>82</v>
      </c>
      <c r="C32" s="33"/>
      <c r="D32" s="33"/>
      <c r="E32" s="40"/>
      <c r="F32" s="5"/>
      <c r="G32" s="5"/>
      <c r="H32" s="5"/>
      <c r="I32" s="5"/>
      <c r="J32" s="49">
        <f>SUM(J27+J28)</f>
        <v>1578063</v>
      </c>
    </row>
    <row r="33" spans="2:10" ht="12.75">
      <c r="B33" s="43" t="s">
        <v>83</v>
      </c>
      <c r="C33" s="33"/>
      <c r="D33" s="33"/>
      <c r="E33" s="40"/>
      <c r="F33" s="5"/>
      <c r="G33" s="5"/>
      <c r="H33" s="5"/>
      <c r="I33" s="5"/>
      <c r="J33" s="34">
        <f>SUM(J35:J41)</f>
        <v>614188</v>
      </c>
    </row>
    <row r="34" spans="2:10" ht="12.75">
      <c r="B34" s="5"/>
      <c r="C34" s="5"/>
      <c r="D34" s="5"/>
      <c r="E34" s="5"/>
      <c r="F34" s="5"/>
      <c r="G34" s="5"/>
      <c r="H34" s="5"/>
      <c r="I34" s="5"/>
      <c r="J34" s="36"/>
    </row>
    <row r="35" spans="2:11" ht="12.75">
      <c r="B35" s="5">
        <v>15</v>
      </c>
      <c r="C35" s="53" t="s">
        <v>84</v>
      </c>
      <c r="D35" s="33"/>
      <c r="E35" s="40"/>
      <c r="F35" s="5"/>
      <c r="G35" s="5"/>
      <c r="H35" s="5"/>
      <c r="I35" s="5"/>
      <c r="J35" s="45">
        <v>178052</v>
      </c>
      <c r="K35" s="23"/>
    </row>
    <row r="36" spans="2:11" ht="12.75">
      <c r="B36" s="5">
        <v>16</v>
      </c>
      <c r="C36" s="53" t="s">
        <v>28</v>
      </c>
      <c r="D36" s="54"/>
      <c r="E36" s="55"/>
      <c r="F36" s="5"/>
      <c r="G36" s="5"/>
      <c r="H36" s="5"/>
      <c r="I36" s="5"/>
      <c r="J36" s="45">
        <v>48075</v>
      </c>
      <c r="K36" s="23"/>
    </row>
    <row r="37" spans="2:11" ht="12.75">
      <c r="B37" s="5">
        <v>17</v>
      </c>
      <c r="C37" s="53" t="s">
        <v>85</v>
      </c>
      <c r="D37" s="54"/>
      <c r="E37" s="55"/>
      <c r="F37" s="5"/>
      <c r="G37" s="5"/>
      <c r="H37" s="5"/>
      <c r="I37" s="5"/>
      <c r="J37" s="45">
        <v>264527</v>
      </c>
      <c r="K37" s="23"/>
    </row>
    <row r="38" spans="2:10" ht="12.75">
      <c r="B38" s="5">
        <v>18</v>
      </c>
      <c r="C38" s="44" t="s">
        <v>86</v>
      </c>
      <c r="D38" s="44"/>
      <c r="E38" s="44"/>
      <c r="F38" s="5"/>
      <c r="G38" s="5"/>
      <c r="H38" s="5"/>
      <c r="I38" s="5"/>
      <c r="J38" s="56">
        <v>81392</v>
      </c>
    </row>
    <row r="39" spans="2:10" ht="12.75">
      <c r="B39" s="5">
        <v>19</v>
      </c>
      <c r="C39" s="44" t="s">
        <v>87</v>
      </c>
      <c r="D39" s="51"/>
      <c r="E39" s="51"/>
      <c r="F39" s="5"/>
      <c r="G39" s="5"/>
      <c r="H39" s="5"/>
      <c r="I39" s="5"/>
      <c r="J39" s="57">
        <v>17500</v>
      </c>
    </row>
    <row r="40" spans="2:10" ht="12.75">
      <c r="B40" s="5">
        <v>20</v>
      </c>
      <c r="C40" s="44" t="s">
        <v>88</v>
      </c>
      <c r="D40" s="5"/>
      <c r="E40" s="5"/>
      <c r="F40" s="5"/>
      <c r="G40" s="5"/>
      <c r="H40" s="5"/>
      <c r="I40" s="5"/>
      <c r="J40" s="45">
        <v>24642</v>
      </c>
    </row>
    <row r="41" spans="2:10" ht="12.75">
      <c r="B41" s="5">
        <v>21</v>
      </c>
      <c r="C41" s="53" t="s">
        <v>56</v>
      </c>
      <c r="D41" s="33"/>
      <c r="E41" s="40"/>
      <c r="F41" s="5"/>
      <c r="G41" s="5"/>
      <c r="H41" s="5"/>
      <c r="I41" s="5"/>
      <c r="J41" s="45"/>
    </row>
    <row r="42" spans="2:10" ht="12.75">
      <c r="B42" s="43" t="s">
        <v>57</v>
      </c>
      <c r="C42" s="33"/>
      <c r="D42" s="33"/>
      <c r="E42" s="40"/>
      <c r="F42" s="5"/>
      <c r="G42" s="5"/>
      <c r="H42" s="5"/>
      <c r="I42" s="5"/>
      <c r="J42" s="58">
        <f>SUM(J43)</f>
        <v>839525</v>
      </c>
    </row>
    <row r="43" spans="2:10" ht="12.75">
      <c r="B43" s="5">
        <v>22</v>
      </c>
      <c r="C43" s="44" t="s">
        <v>89</v>
      </c>
      <c r="D43" s="5"/>
      <c r="E43" s="5"/>
      <c r="F43" s="5"/>
      <c r="G43" s="5"/>
      <c r="H43" s="5"/>
      <c r="I43" s="5"/>
      <c r="J43" s="37">
        <v>839525</v>
      </c>
    </row>
    <row r="44" spans="2:10" ht="12.75">
      <c r="B44" s="43" t="s">
        <v>90</v>
      </c>
      <c r="C44" s="33"/>
      <c r="D44" s="33"/>
      <c r="E44" s="40"/>
      <c r="F44" s="5"/>
      <c r="G44" s="5"/>
      <c r="H44" s="5"/>
      <c r="I44" s="5"/>
      <c r="J44" s="35"/>
    </row>
    <row r="45" spans="2:10" ht="12.75">
      <c r="B45" s="5">
        <v>23</v>
      </c>
      <c r="C45" s="53" t="s">
        <v>91</v>
      </c>
      <c r="D45" s="33"/>
      <c r="E45" s="40"/>
      <c r="F45" s="5"/>
      <c r="G45" s="5"/>
      <c r="H45" s="5"/>
      <c r="I45" s="5"/>
      <c r="J45" s="37"/>
    </row>
    <row r="46" spans="2:10" ht="12.75">
      <c r="B46" s="5">
        <v>24</v>
      </c>
      <c r="C46" s="53" t="s">
        <v>371</v>
      </c>
      <c r="D46" s="33"/>
      <c r="E46" s="40"/>
      <c r="F46" s="5"/>
      <c r="G46" s="5"/>
      <c r="H46" s="5"/>
      <c r="I46" s="5"/>
      <c r="J46" s="37"/>
    </row>
    <row r="47" spans="2:10" ht="15">
      <c r="B47" s="48" t="s">
        <v>92</v>
      </c>
      <c r="C47" s="5"/>
      <c r="D47" s="5"/>
      <c r="E47" s="5"/>
      <c r="F47" s="5"/>
      <c r="G47" s="5"/>
      <c r="H47" s="5"/>
      <c r="I47" s="5"/>
      <c r="J47" s="50">
        <f>(J33+J42+J44)</f>
        <v>1453713</v>
      </c>
    </row>
    <row r="48" spans="2:10" ht="12.75">
      <c r="B48" s="14" t="s">
        <v>93</v>
      </c>
      <c r="C48" s="5"/>
      <c r="D48" s="5"/>
      <c r="E48" s="5"/>
      <c r="F48" s="5"/>
      <c r="G48" s="5"/>
      <c r="H48" s="5"/>
      <c r="I48" s="5"/>
      <c r="J48" s="35">
        <v>124350</v>
      </c>
    </row>
    <row r="49" spans="2:10" ht="12.75">
      <c r="B49" s="5">
        <v>25</v>
      </c>
      <c r="C49" s="5" t="s">
        <v>94</v>
      </c>
      <c r="D49" s="5"/>
      <c r="E49" s="5"/>
      <c r="F49" s="5"/>
      <c r="G49" s="5"/>
      <c r="H49" s="5"/>
      <c r="I49" s="5"/>
      <c r="J49" s="37">
        <v>124350</v>
      </c>
    </row>
    <row r="50" spans="2:10" ht="12.75">
      <c r="B50" s="5">
        <v>26</v>
      </c>
      <c r="C50" s="5" t="s">
        <v>95</v>
      </c>
      <c r="D50" s="5"/>
      <c r="E50" s="5"/>
      <c r="F50" s="5"/>
      <c r="G50" s="5"/>
      <c r="H50" s="5"/>
      <c r="I50" s="5"/>
      <c r="J50" s="37"/>
    </row>
    <row r="51" spans="2:10" ht="15">
      <c r="B51" s="52" t="s">
        <v>96</v>
      </c>
      <c r="C51" s="33"/>
      <c r="D51" s="33"/>
      <c r="E51" s="40"/>
      <c r="F51" s="5"/>
      <c r="G51" s="5"/>
      <c r="H51" s="5"/>
      <c r="I51" s="5"/>
      <c r="J51" s="50">
        <f>(J47+J48)</f>
        <v>1578063</v>
      </c>
    </row>
    <row r="52" spans="2:10" ht="12.75" customHeight="1" hidden="1">
      <c r="B52" s="39"/>
      <c r="C52" s="33"/>
      <c r="D52" s="33"/>
      <c r="E52" s="40"/>
      <c r="F52" s="5"/>
      <c r="G52" s="5"/>
      <c r="H52" s="5"/>
      <c r="I52" s="5"/>
      <c r="J52" s="5"/>
    </row>
    <row r="53" spans="2:10" ht="12.75">
      <c r="B53" s="14" t="s">
        <v>97</v>
      </c>
      <c r="C53" s="14"/>
      <c r="D53" s="14"/>
      <c r="E53" s="14"/>
      <c r="F53" s="5"/>
      <c r="G53" s="5"/>
      <c r="H53" s="5"/>
      <c r="I53" s="5"/>
      <c r="J53" s="239">
        <f>(J27-J47)</f>
        <v>-62023</v>
      </c>
    </row>
    <row r="54" spans="2:10" ht="12.75">
      <c r="B54" s="14" t="s">
        <v>98</v>
      </c>
      <c r="C54" s="14"/>
      <c r="D54" s="14"/>
      <c r="E54" s="14"/>
      <c r="F54" s="38"/>
      <c r="G54" s="38"/>
      <c r="H54" s="38"/>
      <c r="I54" s="38"/>
      <c r="J54" s="239">
        <f>(J28-J48)</f>
        <v>62023</v>
      </c>
    </row>
  </sheetData>
  <mergeCells count="2">
    <mergeCell ref="A5:J5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7">
      <selection activeCell="D61" sqref="D61"/>
    </sheetView>
  </sheetViews>
  <sheetFormatPr defaultColWidth="9.00390625" defaultRowHeight="12.75"/>
  <cols>
    <col min="3" max="3" width="32.25390625" style="0" customWidth="1"/>
    <col min="4" max="4" width="18.875" style="0" customWidth="1"/>
  </cols>
  <sheetData>
    <row r="1" spans="1:4" ht="12.75">
      <c r="A1" s="10" t="s">
        <v>383</v>
      </c>
      <c r="B1" s="10"/>
      <c r="C1" s="10"/>
      <c r="D1" s="10"/>
    </row>
    <row r="2" spans="1:4" ht="12.75">
      <c r="A2" s="10" t="s">
        <v>2</v>
      </c>
      <c r="B2" s="10"/>
      <c r="C2" s="10"/>
      <c r="D2" s="10"/>
    </row>
    <row r="4" ht="12.75" hidden="1"/>
    <row r="5" spans="1:8" ht="12.75">
      <c r="A5" s="10" t="s">
        <v>405</v>
      </c>
      <c r="B5" s="10"/>
      <c r="C5" s="10"/>
      <c r="D5" s="10"/>
      <c r="E5" s="10"/>
      <c r="F5" s="10"/>
      <c r="G5" s="10"/>
      <c r="H5" s="10"/>
    </row>
    <row r="8" spans="1:4" ht="12.75">
      <c r="A8" s="318" t="s">
        <v>372</v>
      </c>
      <c r="B8" s="318"/>
      <c r="C8" s="318"/>
      <c r="D8" s="318"/>
    </row>
    <row r="9" spans="1:4" ht="12.75" hidden="1">
      <c r="A9" s="318"/>
      <c r="B9" s="318"/>
      <c r="C9" s="318"/>
      <c r="D9" s="318"/>
    </row>
    <row r="10" spans="1:6" ht="14.25">
      <c r="A10" s="240"/>
      <c r="B10" s="90"/>
      <c r="C10" s="90"/>
      <c r="D10" s="91"/>
      <c r="F10" s="1" t="s">
        <v>203</v>
      </c>
    </row>
    <row r="11" spans="1:4" ht="12.75">
      <c r="A11" s="318" t="s">
        <v>284</v>
      </c>
      <c r="B11" s="318"/>
      <c r="C11" s="318"/>
      <c r="D11" s="318"/>
    </row>
    <row r="12" spans="1:4" ht="14.25">
      <c r="A12" s="240"/>
      <c r="B12" s="265" t="s">
        <v>615</v>
      </c>
      <c r="C12" s="90" t="s">
        <v>285</v>
      </c>
      <c r="D12" s="91">
        <v>9641000</v>
      </c>
    </row>
    <row r="13" spans="1:4" ht="14.25">
      <c r="A13" s="240"/>
      <c r="B13" s="265" t="s">
        <v>707</v>
      </c>
      <c r="C13" s="90" t="s">
        <v>366</v>
      </c>
      <c r="D13" s="91">
        <v>580244000</v>
      </c>
    </row>
    <row r="14" spans="1:4" ht="14.25">
      <c r="A14" s="240"/>
      <c r="B14" s="265" t="s">
        <v>708</v>
      </c>
      <c r="C14" s="90" t="s">
        <v>367</v>
      </c>
      <c r="D14" s="91">
        <v>121566000</v>
      </c>
    </row>
    <row r="15" spans="1:4" ht="14.25">
      <c r="A15" s="240"/>
      <c r="B15" s="265" t="s">
        <v>618</v>
      </c>
      <c r="C15" s="90" t="s">
        <v>286</v>
      </c>
      <c r="D15" s="91">
        <v>22017000</v>
      </c>
    </row>
    <row r="16" spans="1:4" ht="14.25">
      <c r="A16" s="240"/>
      <c r="B16" s="265" t="s">
        <v>619</v>
      </c>
      <c r="C16" s="90" t="s">
        <v>287</v>
      </c>
      <c r="D16" s="91">
        <v>8855000</v>
      </c>
    </row>
    <row r="17" spans="1:4" ht="14.25">
      <c r="A17" s="240"/>
      <c r="B17" s="265" t="s">
        <v>620</v>
      </c>
      <c r="C17" s="90" t="s">
        <v>288</v>
      </c>
      <c r="D17" s="91">
        <v>9615000</v>
      </c>
    </row>
    <row r="18" spans="1:4" ht="14.25">
      <c r="A18" s="240"/>
      <c r="B18" s="265" t="s">
        <v>621</v>
      </c>
      <c r="C18" s="90" t="s">
        <v>23</v>
      </c>
      <c r="D18" s="91">
        <v>6985000</v>
      </c>
    </row>
    <row r="19" spans="1:4" ht="14.25">
      <c r="A19" s="240"/>
      <c r="B19" s="265" t="s">
        <v>709</v>
      </c>
      <c r="C19" s="90" t="s">
        <v>289</v>
      </c>
      <c r="D19" s="91">
        <v>420000</v>
      </c>
    </row>
    <row r="20" spans="1:4" ht="14.25">
      <c r="A20" s="240"/>
      <c r="B20" s="265" t="s">
        <v>623</v>
      </c>
      <c r="C20" s="90" t="s">
        <v>290</v>
      </c>
      <c r="D20" s="91">
        <v>1819000</v>
      </c>
    </row>
    <row r="21" spans="1:4" ht="14.25">
      <c r="A21" s="240"/>
      <c r="B21" s="265" t="s">
        <v>624</v>
      </c>
      <c r="C21" s="90" t="s">
        <v>113</v>
      </c>
      <c r="D21" s="91">
        <v>23151000</v>
      </c>
    </row>
    <row r="22" spans="1:4" ht="14.25">
      <c r="A22" s="240"/>
      <c r="B22" s="265" t="s">
        <v>625</v>
      </c>
      <c r="C22" s="90" t="s">
        <v>25</v>
      </c>
      <c r="D22" s="91">
        <v>2824000</v>
      </c>
    </row>
    <row r="23" spans="1:4" ht="14.25">
      <c r="A23" s="240"/>
      <c r="B23" s="265" t="s">
        <v>642</v>
      </c>
      <c r="C23" s="90" t="s">
        <v>314</v>
      </c>
      <c r="D23" s="91">
        <v>24327000</v>
      </c>
    </row>
    <row r="24" spans="1:4" ht="14.25">
      <c r="A24" s="240"/>
      <c r="B24" s="265" t="s">
        <v>710</v>
      </c>
      <c r="C24" s="90" t="s">
        <v>626</v>
      </c>
      <c r="D24" s="91">
        <v>1915000</v>
      </c>
    </row>
    <row r="25" spans="1:4" ht="14.25">
      <c r="A25" s="240"/>
      <c r="B25" s="265" t="s">
        <v>711</v>
      </c>
      <c r="C25" s="90" t="s">
        <v>291</v>
      </c>
      <c r="D25" s="91">
        <v>1800000</v>
      </c>
    </row>
    <row r="26" spans="1:4" ht="14.25">
      <c r="A26" s="240"/>
      <c r="B26" s="265" t="s">
        <v>712</v>
      </c>
      <c r="C26" s="90" t="s">
        <v>627</v>
      </c>
      <c r="D26" s="91">
        <v>2562000</v>
      </c>
    </row>
    <row r="27" spans="1:4" ht="14.25">
      <c r="A27" s="240"/>
      <c r="B27" s="265" t="s">
        <v>713</v>
      </c>
      <c r="C27" s="90" t="s">
        <v>628</v>
      </c>
      <c r="D27" s="91">
        <v>7716000</v>
      </c>
    </row>
    <row r="28" spans="1:4" ht="14.25">
      <c r="A28" s="240"/>
      <c r="B28" s="265" t="s">
        <v>714</v>
      </c>
      <c r="C28" s="90" t="s">
        <v>630</v>
      </c>
      <c r="D28" s="91">
        <v>8229000</v>
      </c>
    </row>
    <row r="29" spans="1:4" ht="14.25">
      <c r="A29" s="240"/>
      <c r="B29" s="265" t="s">
        <v>632</v>
      </c>
      <c r="C29" s="90" t="s">
        <v>631</v>
      </c>
      <c r="D29" s="91">
        <v>2000000</v>
      </c>
    </row>
    <row r="30" spans="1:4" ht="14.25">
      <c r="A30" s="240"/>
      <c r="B30" s="265" t="s">
        <v>633</v>
      </c>
      <c r="C30" s="90" t="s">
        <v>716</v>
      </c>
      <c r="D30" s="91">
        <v>179685000</v>
      </c>
    </row>
    <row r="31" spans="1:4" ht="14.25">
      <c r="A31" s="240"/>
      <c r="B31" s="265" t="s">
        <v>717</v>
      </c>
      <c r="C31" s="90" t="s">
        <v>718</v>
      </c>
      <c r="D31" s="91">
        <v>2500000</v>
      </c>
    </row>
    <row r="32" spans="1:4" ht="14.25">
      <c r="A32" s="240"/>
      <c r="B32" s="265" t="s">
        <v>634</v>
      </c>
      <c r="C32" s="90" t="s">
        <v>131</v>
      </c>
      <c r="D32" s="91">
        <v>7300000</v>
      </c>
    </row>
    <row r="33" spans="1:4" ht="14.25" hidden="1">
      <c r="A33" s="240"/>
      <c r="B33" s="265"/>
      <c r="C33" s="90"/>
      <c r="D33" s="91"/>
    </row>
    <row r="34" spans="1:4" ht="14.25" hidden="1">
      <c r="A34" s="240"/>
      <c r="B34" s="265" t="s">
        <v>635</v>
      </c>
      <c r="C34" s="90" t="s">
        <v>10</v>
      </c>
      <c r="D34" s="91">
        <v>15622000</v>
      </c>
    </row>
    <row r="35" spans="1:4" ht="14.25">
      <c r="A35" s="240"/>
      <c r="B35" s="265" t="s">
        <v>636</v>
      </c>
      <c r="C35" s="90" t="s">
        <v>322</v>
      </c>
      <c r="D35" s="91"/>
    </row>
    <row r="36" spans="1:4" ht="14.25">
      <c r="A36" s="240"/>
      <c r="B36" s="265" t="s">
        <v>637</v>
      </c>
      <c r="C36" s="90" t="s">
        <v>638</v>
      </c>
      <c r="D36" s="91">
        <v>71592000</v>
      </c>
    </row>
    <row r="37" spans="1:4" ht="14.25">
      <c r="A37" s="240"/>
      <c r="B37" s="265" t="s">
        <v>719</v>
      </c>
      <c r="C37" s="90" t="s">
        <v>368</v>
      </c>
      <c r="D37" s="91">
        <v>124350000</v>
      </c>
    </row>
    <row r="38" spans="1:4" ht="14.25">
      <c r="A38" s="240"/>
      <c r="B38" s="265" t="s">
        <v>639</v>
      </c>
      <c r="C38" s="90" t="s">
        <v>8</v>
      </c>
      <c r="D38" s="91">
        <v>27337000</v>
      </c>
    </row>
    <row r="39" spans="1:4" ht="14.25">
      <c r="A39" s="240"/>
      <c r="B39" s="265" t="s">
        <v>640</v>
      </c>
      <c r="C39" s="90" t="s">
        <v>293</v>
      </c>
      <c r="D39" s="91">
        <v>1270000</v>
      </c>
    </row>
    <row r="40" spans="1:4" ht="14.25">
      <c r="A40" s="240"/>
      <c r="C40" s="90" t="s">
        <v>339</v>
      </c>
      <c r="D40" s="91"/>
    </row>
    <row r="41" spans="1:4" ht="12.75">
      <c r="A41" s="137" t="s">
        <v>369</v>
      </c>
      <c r="B41" s="137"/>
      <c r="C41" s="137"/>
      <c r="D41" s="138">
        <f>SUM(D12:D40)</f>
        <v>1265342000</v>
      </c>
    </row>
    <row r="42" spans="1:4" ht="14.25">
      <c r="A42" s="240"/>
      <c r="B42" s="265"/>
      <c r="D42" s="91"/>
    </row>
    <row r="43" spans="1:4" ht="12.75">
      <c r="A43" s="90" t="s">
        <v>295</v>
      </c>
      <c r="B43" s="90"/>
      <c r="C43" s="90"/>
      <c r="D43" s="91"/>
    </row>
    <row r="44" spans="1:4" ht="12.75">
      <c r="A44" s="90"/>
      <c r="B44" s="265" t="s">
        <v>720</v>
      </c>
      <c r="C44" s="90" t="s">
        <v>297</v>
      </c>
      <c r="D44" s="91">
        <v>10210000</v>
      </c>
    </row>
    <row r="45" spans="1:4" ht="12.75">
      <c r="A45" s="90"/>
      <c r="B45" s="265" t="s">
        <v>720</v>
      </c>
      <c r="C45" s="90" t="s">
        <v>331</v>
      </c>
      <c r="D45" s="91">
        <v>199378000</v>
      </c>
    </row>
    <row r="46" spans="1:4" ht="12.75">
      <c r="A46" s="90"/>
      <c r="B46" s="265" t="s">
        <v>721</v>
      </c>
      <c r="C46" s="90" t="s">
        <v>550</v>
      </c>
      <c r="D46" s="91">
        <v>2540000</v>
      </c>
    </row>
    <row r="47" spans="1:4" ht="12.75">
      <c r="A47" s="90"/>
      <c r="B47" s="90"/>
      <c r="C47" s="90"/>
      <c r="D47" s="90"/>
    </row>
    <row r="48" spans="1:4" ht="12.75">
      <c r="A48" s="137" t="s">
        <v>282</v>
      </c>
      <c r="B48" s="137"/>
      <c r="C48" s="137"/>
      <c r="D48" s="138">
        <f>SUM(D44:D47)</f>
        <v>212128000</v>
      </c>
    </row>
    <row r="49" spans="1:4" ht="12.75">
      <c r="A49" s="87"/>
      <c r="B49" s="87"/>
      <c r="C49" s="87"/>
      <c r="D49" s="177"/>
    </row>
    <row r="50" spans="1:4" ht="12.75">
      <c r="A50" s="137" t="s">
        <v>299</v>
      </c>
      <c r="B50" s="137"/>
      <c r="C50" s="137"/>
      <c r="D50" s="138">
        <v>93782000</v>
      </c>
    </row>
    <row r="51" spans="1:4" ht="12.75">
      <c r="A51" s="87"/>
      <c r="B51" s="87"/>
      <c r="C51" s="87"/>
      <c r="D51" s="87"/>
    </row>
    <row r="52" spans="1:4" ht="12.75">
      <c r="A52" s="369" t="s">
        <v>375</v>
      </c>
      <c r="B52" s="369"/>
      <c r="C52" s="369"/>
      <c r="D52" s="138">
        <v>1571251000</v>
      </c>
    </row>
    <row r="57" spans="1:4" ht="12.75">
      <c r="A57" s="318" t="s">
        <v>373</v>
      </c>
      <c r="B57" s="318"/>
      <c r="C57" s="318"/>
      <c r="D57" s="318"/>
    </row>
    <row r="59" spans="2:4" ht="12.75">
      <c r="B59">
        <v>102050</v>
      </c>
      <c r="C59" t="s">
        <v>374</v>
      </c>
      <c r="D59" s="67">
        <v>6812000</v>
      </c>
    </row>
    <row r="61" spans="1:4" ht="15">
      <c r="A61" s="367" t="s">
        <v>376</v>
      </c>
      <c r="B61" s="368"/>
      <c r="C61" s="368"/>
      <c r="D61" s="241">
        <f>SUM(D52+D59)</f>
        <v>1578063000</v>
      </c>
    </row>
  </sheetData>
  <mergeCells count="6">
    <mergeCell ref="A61:C61"/>
    <mergeCell ref="A9:D9"/>
    <mergeCell ref="A8:D8"/>
    <mergeCell ref="A57:D57"/>
    <mergeCell ref="A52:C52"/>
    <mergeCell ref="A11:D11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9"/>
  <sheetViews>
    <sheetView workbookViewId="0" topLeftCell="A642">
      <selection activeCell="G566" sqref="G566"/>
    </sheetView>
  </sheetViews>
  <sheetFormatPr defaultColWidth="9.00390625" defaultRowHeight="12.75"/>
  <cols>
    <col min="1" max="1" width="11.625" style="0" bestFit="1" customWidth="1"/>
    <col min="2" max="2" width="13.75390625" style="0" customWidth="1"/>
    <col min="3" max="3" width="31.875" style="0" customWidth="1"/>
    <col min="4" max="4" width="23.00390625" style="0" customWidth="1"/>
    <col min="5" max="5" width="2.75390625" style="0" hidden="1" customWidth="1"/>
    <col min="6" max="6" width="22.00390625" style="0" customWidth="1"/>
    <col min="7" max="7" width="18.625" style="0" customWidth="1"/>
    <col min="8" max="8" width="19.625" style="0" customWidth="1"/>
    <col min="9" max="9" width="19.00390625" style="0" customWidth="1"/>
  </cols>
  <sheetData>
    <row r="1" spans="1:10" ht="12.75">
      <c r="A1" s="23" t="s">
        <v>383</v>
      </c>
      <c r="I1" s="1"/>
      <c r="J1" s="128"/>
    </row>
    <row r="2" spans="1:8" ht="12.75">
      <c r="A2" s="23" t="s">
        <v>2</v>
      </c>
      <c r="H2" s="1" t="s">
        <v>233</v>
      </c>
    </row>
    <row r="4" spans="1:10" ht="15.75">
      <c r="A4" s="320" t="s">
        <v>382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5.75">
      <c r="A5" s="320" t="s">
        <v>53</v>
      </c>
      <c r="B5" s="320"/>
      <c r="C5" s="320"/>
      <c r="D5" s="320"/>
      <c r="E5" s="320"/>
      <c r="F5" s="320"/>
      <c r="G5" s="320"/>
      <c r="H5" s="320"/>
      <c r="I5" s="320"/>
      <c r="J5" s="320"/>
    </row>
    <row r="7" spans="1:9" ht="12.75">
      <c r="A7" s="90"/>
      <c r="B7" s="90"/>
      <c r="C7" s="90"/>
      <c r="D7" s="90"/>
      <c r="E7" s="90"/>
      <c r="F7" s="11" t="s">
        <v>742</v>
      </c>
      <c r="G7" s="11" t="s">
        <v>743</v>
      </c>
      <c r="H7" s="129" t="s">
        <v>744</v>
      </c>
      <c r="I7" s="130"/>
    </row>
    <row r="8" spans="1:9" ht="12.75">
      <c r="A8" s="90"/>
      <c r="B8" s="90"/>
      <c r="C8" s="90"/>
      <c r="D8" s="90"/>
      <c r="E8" s="90"/>
      <c r="F8" s="11"/>
      <c r="G8" s="11"/>
      <c r="H8" s="129"/>
      <c r="I8" s="130"/>
    </row>
    <row r="9" spans="1:9" ht="12.75">
      <c r="A9" s="90"/>
      <c r="B9" s="90"/>
      <c r="C9" s="90"/>
      <c r="D9" s="90"/>
      <c r="E9" s="90"/>
      <c r="F9" s="11"/>
      <c r="G9" s="11"/>
      <c r="H9" s="129" t="s">
        <v>203</v>
      </c>
      <c r="I9" s="130"/>
    </row>
    <row r="10" spans="1:9" ht="12.75">
      <c r="A10" s="318" t="s">
        <v>576</v>
      </c>
      <c r="B10" s="318"/>
      <c r="C10" s="318"/>
      <c r="D10" s="318"/>
      <c r="E10" s="318"/>
      <c r="F10" s="318"/>
      <c r="G10" s="318"/>
      <c r="H10" s="318"/>
      <c r="I10" s="130"/>
    </row>
    <row r="11" spans="1:9" ht="12.75" hidden="1">
      <c r="A11" s="90"/>
      <c r="B11" s="90"/>
      <c r="C11" s="90"/>
      <c r="D11" s="90"/>
      <c r="E11" s="90"/>
      <c r="F11" s="11"/>
      <c r="G11" s="11"/>
      <c r="H11" s="129"/>
      <c r="I11" s="130"/>
    </row>
    <row r="12" spans="1:9" ht="12.75" hidden="1">
      <c r="A12" s="90"/>
      <c r="B12" s="90"/>
      <c r="C12" s="90"/>
      <c r="D12" s="90"/>
      <c r="E12" s="90"/>
      <c r="F12" s="11"/>
      <c r="G12" s="11"/>
      <c r="H12" s="255"/>
      <c r="I12" s="130"/>
    </row>
    <row r="13" spans="1:9" ht="12.75" hidden="1">
      <c r="A13" s="90"/>
      <c r="B13" s="90"/>
      <c r="C13" s="90"/>
      <c r="D13" s="90"/>
      <c r="E13" s="90"/>
      <c r="F13" s="11"/>
      <c r="G13" s="11"/>
      <c r="H13" s="255"/>
      <c r="I13" s="130"/>
    </row>
    <row r="14" spans="1:9" ht="12.75">
      <c r="A14" s="90"/>
      <c r="B14" s="90"/>
      <c r="C14" s="90"/>
      <c r="D14" s="90"/>
      <c r="E14" s="90"/>
      <c r="F14" s="11"/>
      <c r="G14" s="11"/>
      <c r="H14" s="129"/>
      <c r="I14" s="130"/>
    </row>
    <row r="15" spans="1:9" ht="12.75">
      <c r="A15" s="137" t="s">
        <v>234</v>
      </c>
      <c r="B15" s="137"/>
      <c r="C15" s="137"/>
      <c r="D15" s="137"/>
      <c r="E15" s="137"/>
      <c r="F15" s="256"/>
      <c r="G15" s="256"/>
      <c r="H15" s="257">
        <f>SUM(H12:H14)</f>
        <v>0</v>
      </c>
      <c r="I15" s="130"/>
    </row>
    <row r="16" spans="1:9" ht="12.75">
      <c r="A16" s="321" t="s">
        <v>577</v>
      </c>
      <c r="B16" s="321"/>
      <c r="C16" s="321"/>
      <c r="D16" s="321"/>
      <c r="E16" s="321"/>
      <c r="F16" s="321"/>
      <c r="G16" s="321"/>
      <c r="H16" s="321"/>
      <c r="I16" s="130"/>
    </row>
    <row r="17" spans="1:9" ht="12.75">
      <c r="A17" s="90"/>
      <c r="B17" s="90"/>
      <c r="C17" s="90"/>
      <c r="D17" s="90"/>
      <c r="E17" s="90"/>
      <c r="F17" s="90"/>
      <c r="G17" s="90"/>
      <c r="H17" s="130"/>
      <c r="I17" s="130"/>
    </row>
    <row r="18" spans="1:9" ht="12.75">
      <c r="A18" s="131" t="s">
        <v>424</v>
      </c>
      <c r="B18" s="90" t="s">
        <v>425</v>
      </c>
      <c r="C18" s="90"/>
      <c r="D18" s="90"/>
      <c r="E18" s="90"/>
      <c r="F18" s="12">
        <v>6500000</v>
      </c>
      <c r="G18" s="12">
        <v>7386000</v>
      </c>
      <c r="H18" s="12">
        <v>886000</v>
      </c>
      <c r="I18" s="130"/>
    </row>
    <row r="19" spans="1:9" ht="12.75">
      <c r="A19" s="131" t="s">
        <v>424</v>
      </c>
      <c r="B19" s="90" t="s">
        <v>261</v>
      </c>
      <c r="C19" s="90"/>
      <c r="D19" s="90"/>
      <c r="E19" s="90"/>
      <c r="F19" s="12">
        <v>394000</v>
      </c>
      <c r="G19" s="12">
        <v>394000</v>
      </c>
      <c r="H19" s="12"/>
      <c r="I19" s="130"/>
    </row>
    <row r="20" spans="1:9" ht="12.75">
      <c r="A20" s="132" t="s">
        <v>433</v>
      </c>
      <c r="B20" t="s">
        <v>434</v>
      </c>
      <c r="F20" s="12">
        <v>1861000</v>
      </c>
      <c r="G20" s="12">
        <v>1861000</v>
      </c>
      <c r="H20" s="12"/>
      <c r="I20" s="130"/>
    </row>
    <row r="21" spans="1:9" ht="12.75">
      <c r="A21" s="133" t="s">
        <v>234</v>
      </c>
      <c r="B21" s="134"/>
      <c r="C21" s="134"/>
      <c r="D21" s="134"/>
      <c r="E21" s="134"/>
      <c r="F21" s="135">
        <f>SUM(F18:F20)</f>
        <v>8755000</v>
      </c>
      <c r="G21" s="135">
        <f>SUM(G18:G20)</f>
        <v>9641000</v>
      </c>
      <c r="H21" s="135">
        <f>SUM(H18:H20)</f>
        <v>886000</v>
      </c>
      <c r="I21" s="130"/>
    </row>
    <row r="22" ht="12.75">
      <c r="I22" s="130"/>
    </row>
    <row r="23" spans="1:9" ht="12.75">
      <c r="A23" s="318" t="s">
        <v>663</v>
      </c>
      <c r="B23" s="318"/>
      <c r="C23" s="318"/>
      <c r="D23" s="318"/>
      <c r="E23" s="318"/>
      <c r="F23" s="318"/>
      <c r="G23" s="318"/>
      <c r="H23" s="318"/>
      <c r="I23" s="130"/>
    </row>
    <row r="24" ht="12.75">
      <c r="I24" s="130"/>
    </row>
    <row r="25" spans="1:9" ht="12.75">
      <c r="A25" t="s">
        <v>435</v>
      </c>
      <c r="B25" t="s">
        <v>436</v>
      </c>
      <c r="F25" s="12">
        <v>2436000</v>
      </c>
      <c r="G25" s="12">
        <v>2436000</v>
      </c>
      <c r="H25" s="12"/>
      <c r="I25" s="130"/>
    </row>
    <row r="26" spans="1:9" ht="12.75">
      <c r="A26" t="s">
        <v>419</v>
      </c>
      <c r="B26" t="s">
        <v>420</v>
      </c>
      <c r="F26" s="12">
        <v>2634000</v>
      </c>
      <c r="G26" s="12">
        <v>2634000</v>
      </c>
      <c r="H26" s="12"/>
      <c r="I26" s="130"/>
    </row>
    <row r="27" spans="6:9" ht="12.75">
      <c r="F27" s="12">
        <v>1800000</v>
      </c>
      <c r="G27" s="12">
        <v>1800000</v>
      </c>
      <c r="H27" s="12"/>
      <c r="I27" s="130"/>
    </row>
    <row r="28" spans="1:9" ht="12.75">
      <c r="A28" s="10" t="s">
        <v>437</v>
      </c>
      <c r="B28" s="10" t="s">
        <v>438</v>
      </c>
      <c r="C28" s="10"/>
      <c r="D28" s="10"/>
      <c r="E28" s="10"/>
      <c r="F28" s="67">
        <f>SUM(F25:F27)</f>
        <v>6870000</v>
      </c>
      <c r="G28" s="67">
        <f>SUM(G25:G27)</f>
        <v>6870000</v>
      </c>
      <c r="H28" s="67"/>
      <c r="I28" s="130"/>
    </row>
    <row r="29" spans="1:9" ht="12.75">
      <c r="A29" s="10" t="s">
        <v>423</v>
      </c>
      <c r="B29" s="10" t="s">
        <v>378</v>
      </c>
      <c r="C29" s="10"/>
      <c r="D29" s="10"/>
      <c r="E29" s="10"/>
      <c r="F29" s="67">
        <v>1855000</v>
      </c>
      <c r="G29" s="67">
        <v>1855000</v>
      </c>
      <c r="H29" s="67"/>
      <c r="I29" s="130"/>
    </row>
    <row r="30" spans="6:9" ht="12.75">
      <c r="F30" s="12"/>
      <c r="G30" s="12"/>
      <c r="H30" s="12"/>
      <c r="I30" s="130"/>
    </row>
    <row r="31" spans="1:9" ht="12.75">
      <c r="A31" t="s">
        <v>439</v>
      </c>
      <c r="B31" t="s">
        <v>440</v>
      </c>
      <c r="C31" t="s">
        <v>441</v>
      </c>
      <c r="F31" s="12"/>
      <c r="G31" s="12"/>
      <c r="H31" s="12"/>
      <c r="I31" s="130"/>
    </row>
    <row r="32" spans="2:9" ht="12.75">
      <c r="B32" t="s">
        <v>413</v>
      </c>
      <c r="F32" s="12">
        <v>75000</v>
      </c>
      <c r="G32" s="12">
        <v>75000</v>
      </c>
      <c r="H32" s="12"/>
      <c r="I32" s="130"/>
    </row>
    <row r="33" spans="2:9" ht="12.75">
      <c r="B33" t="s">
        <v>343</v>
      </c>
      <c r="F33" s="12">
        <v>80000</v>
      </c>
      <c r="G33" s="12">
        <v>80000</v>
      </c>
      <c r="H33" s="12"/>
      <c r="I33" s="130"/>
    </row>
    <row r="34" spans="2:9" ht="12.75">
      <c r="B34" t="s">
        <v>452</v>
      </c>
      <c r="F34" s="12">
        <v>1190000</v>
      </c>
      <c r="G34" s="12">
        <v>1190000</v>
      </c>
      <c r="H34" s="12"/>
      <c r="I34" s="130"/>
    </row>
    <row r="35" spans="1:9" ht="12.75">
      <c r="A35" t="s">
        <v>442</v>
      </c>
      <c r="B35" t="s">
        <v>443</v>
      </c>
      <c r="F35" s="12"/>
      <c r="G35" s="12"/>
      <c r="H35" s="12"/>
      <c r="I35" s="130"/>
    </row>
    <row r="36" spans="2:9" ht="12.75">
      <c r="B36" t="s">
        <v>252</v>
      </c>
      <c r="F36" s="12">
        <v>200000</v>
      </c>
      <c r="G36" s="12">
        <v>200000</v>
      </c>
      <c r="H36" s="12"/>
      <c r="I36" s="130"/>
    </row>
    <row r="37" spans="2:9" ht="12.75">
      <c r="B37" t="s">
        <v>253</v>
      </c>
      <c r="F37" s="136">
        <v>100000</v>
      </c>
      <c r="G37" s="136">
        <v>100000</v>
      </c>
      <c r="H37" s="136"/>
      <c r="I37" s="130"/>
    </row>
    <row r="38" spans="2:9" ht="12.75">
      <c r="B38" t="s">
        <v>311</v>
      </c>
      <c r="F38" s="12">
        <v>1500000</v>
      </c>
      <c r="G38" s="12">
        <v>1500000</v>
      </c>
      <c r="H38" s="12"/>
      <c r="I38" s="130"/>
    </row>
    <row r="39" spans="2:9" ht="12.75">
      <c r="B39" t="s">
        <v>451</v>
      </c>
      <c r="F39" s="12">
        <v>520000</v>
      </c>
      <c r="G39" s="12">
        <v>520000</v>
      </c>
      <c r="H39" s="12"/>
      <c r="I39" s="130"/>
    </row>
    <row r="40" spans="2:9" ht="12.75">
      <c r="B40" t="s">
        <v>265</v>
      </c>
      <c r="F40" s="12">
        <v>280000</v>
      </c>
      <c r="G40" s="12">
        <v>280000</v>
      </c>
      <c r="H40" s="12"/>
      <c r="I40" s="130"/>
    </row>
    <row r="41" spans="1:9" ht="12.75">
      <c r="A41" t="s">
        <v>444</v>
      </c>
      <c r="B41" t="s">
        <v>447</v>
      </c>
      <c r="F41" s="12">
        <v>100000</v>
      </c>
      <c r="G41" s="12">
        <v>100000</v>
      </c>
      <c r="H41" s="12"/>
      <c r="I41" s="130"/>
    </row>
    <row r="42" spans="1:9" ht="12.75">
      <c r="A42" t="s">
        <v>445</v>
      </c>
      <c r="B42" t="s">
        <v>446</v>
      </c>
      <c r="F42" s="12">
        <v>280000</v>
      </c>
      <c r="G42" s="12">
        <v>280000</v>
      </c>
      <c r="H42" s="12"/>
      <c r="I42" s="130"/>
    </row>
    <row r="43" spans="1:9" ht="12.75">
      <c r="A43" t="s">
        <v>448</v>
      </c>
      <c r="B43" t="s">
        <v>449</v>
      </c>
      <c r="F43" s="12"/>
      <c r="G43" s="12"/>
      <c r="H43" s="12"/>
      <c r="I43" s="130"/>
    </row>
    <row r="44" spans="2:9" ht="12.75">
      <c r="B44" t="s">
        <v>344</v>
      </c>
      <c r="F44" s="12">
        <v>3700000</v>
      </c>
      <c r="G44" s="12">
        <v>3700000</v>
      </c>
      <c r="H44" s="12"/>
      <c r="I44" s="130"/>
    </row>
    <row r="45" spans="2:9" ht="12.75">
      <c r="B45" t="s">
        <v>241</v>
      </c>
      <c r="F45" s="12">
        <v>1200000</v>
      </c>
      <c r="G45" s="12">
        <v>1200000</v>
      </c>
      <c r="H45" s="12"/>
      <c r="I45" s="130"/>
    </row>
    <row r="46" spans="2:9" ht="12.75">
      <c r="B46" t="s">
        <v>242</v>
      </c>
      <c r="F46" s="12">
        <v>1000000</v>
      </c>
      <c r="G46" s="12">
        <v>1000000</v>
      </c>
      <c r="H46" s="12"/>
      <c r="I46" s="130"/>
    </row>
    <row r="47" spans="1:9" ht="12.75">
      <c r="A47" t="s">
        <v>450</v>
      </c>
      <c r="B47" t="s">
        <v>277</v>
      </c>
      <c r="F47" s="12">
        <v>900000</v>
      </c>
      <c r="G47" s="12">
        <v>900000</v>
      </c>
      <c r="H47" s="12"/>
      <c r="I47" s="130"/>
    </row>
    <row r="48" spans="1:9" ht="12.75">
      <c r="A48" t="s">
        <v>424</v>
      </c>
      <c r="B48" t="s">
        <v>425</v>
      </c>
      <c r="F48" s="12"/>
      <c r="G48" s="12"/>
      <c r="H48" s="12"/>
      <c r="I48" s="130"/>
    </row>
    <row r="49" spans="2:9" ht="12.75">
      <c r="B49" t="s">
        <v>453</v>
      </c>
      <c r="F49" s="12"/>
      <c r="G49" s="12"/>
      <c r="H49" s="12"/>
      <c r="I49" s="130"/>
    </row>
    <row r="50" spans="1:9" ht="12.75">
      <c r="A50" t="s">
        <v>454</v>
      </c>
      <c r="B50" t="s">
        <v>434</v>
      </c>
      <c r="F50" s="12">
        <v>2977000</v>
      </c>
      <c r="G50" s="12">
        <v>2977000</v>
      </c>
      <c r="H50" s="12"/>
      <c r="I50" s="130"/>
    </row>
    <row r="51" spans="2:9" ht="12.75">
      <c r="B51" t="s">
        <v>266</v>
      </c>
      <c r="F51" s="12"/>
      <c r="G51" s="12"/>
      <c r="H51" s="12"/>
      <c r="I51" s="130"/>
    </row>
    <row r="52" spans="2:9" ht="12.75">
      <c r="B52" t="s">
        <v>345</v>
      </c>
      <c r="F52" s="12"/>
      <c r="G52" s="12"/>
      <c r="H52" s="12"/>
      <c r="I52" s="130"/>
    </row>
    <row r="53" spans="2:9" ht="12.75">
      <c r="B53" t="s">
        <v>377</v>
      </c>
      <c r="F53" s="12"/>
      <c r="G53" s="12"/>
      <c r="H53" s="12"/>
      <c r="I53" s="130"/>
    </row>
    <row r="54" spans="1:9" ht="12.75">
      <c r="A54" s="10" t="s">
        <v>460</v>
      </c>
      <c r="B54" s="10" t="s">
        <v>461</v>
      </c>
      <c r="C54" s="10"/>
      <c r="D54" s="10"/>
      <c r="E54" s="10"/>
      <c r="F54" s="67">
        <f>SUM(F32:F53)</f>
        <v>14102000</v>
      </c>
      <c r="G54" s="67">
        <f>SUM(G32:G53)</f>
        <v>14102000</v>
      </c>
      <c r="H54" s="67"/>
      <c r="I54" s="130"/>
    </row>
    <row r="55" spans="1:9" ht="12.75">
      <c r="A55" t="s">
        <v>455</v>
      </c>
      <c r="B55" t="s">
        <v>458</v>
      </c>
      <c r="F55" s="12">
        <v>550000</v>
      </c>
      <c r="G55" s="12">
        <v>550000</v>
      </c>
      <c r="H55" s="12"/>
      <c r="I55" s="130"/>
    </row>
    <row r="56" spans="1:9" ht="12.75">
      <c r="A56" t="s">
        <v>456</v>
      </c>
      <c r="B56" t="s">
        <v>459</v>
      </c>
      <c r="F56" s="12">
        <v>630000</v>
      </c>
      <c r="G56" s="12">
        <v>630000</v>
      </c>
      <c r="H56" s="12"/>
      <c r="I56" s="130"/>
    </row>
    <row r="57" spans="1:9" ht="12.75">
      <c r="A57" t="s">
        <v>428</v>
      </c>
      <c r="B57" t="s">
        <v>457</v>
      </c>
      <c r="F57" s="12">
        <v>320000</v>
      </c>
      <c r="G57" s="12">
        <v>320000</v>
      </c>
      <c r="H57" s="12"/>
      <c r="I57" s="130"/>
    </row>
    <row r="58" spans="1:9" ht="12.75">
      <c r="A58" s="10" t="s">
        <v>462</v>
      </c>
      <c r="B58" s="10" t="s">
        <v>463</v>
      </c>
      <c r="C58" s="10"/>
      <c r="D58" s="10"/>
      <c r="E58" s="10"/>
      <c r="F58" s="173">
        <f>SUM(F55:F57)</f>
        <v>1500000</v>
      </c>
      <c r="G58" s="173">
        <f>SUM(G55:G57)</f>
        <v>1500000</v>
      </c>
      <c r="H58" s="173"/>
      <c r="I58" s="130"/>
    </row>
    <row r="59" spans="1:9" ht="12.75">
      <c r="A59" s="137" t="s">
        <v>235</v>
      </c>
      <c r="B59" s="137"/>
      <c r="C59" s="137"/>
      <c r="D59" s="137"/>
      <c r="E59" s="137"/>
      <c r="F59" s="94">
        <f>(F28+F29+F54+F58)</f>
        <v>24327000</v>
      </c>
      <c r="G59" s="94">
        <f>(G28+G29+G54+G58)</f>
        <v>24327000</v>
      </c>
      <c r="H59" s="94">
        <f>(H28+H29+H54+H58)</f>
        <v>0</v>
      </c>
      <c r="I59" s="130"/>
    </row>
    <row r="60" ht="12.75">
      <c r="I60" s="130"/>
    </row>
    <row r="61" spans="1:9" ht="12.75">
      <c r="A61" s="318"/>
      <c r="B61" s="318"/>
      <c r="C61" s="318"/>
      <c r="D61" s="318"/>
      <c r="E61" s="318"/>
      <c r="F61" s="318"/>
      <c r="G61" s="318"/>
      <c r="H61" s="318"/>
      <c r="I61" s="130"/>
    </row>
    <row r="62" ht="12.75" customHeight="1" hidden="1">
      <c r="I62" s="130"/>
    </row>
    <row r="63" spans="1:9" ht="12.75" customHeight="1" hidden="1">
      <c r="A63" s="90"/>
      <c r="B63" s="90"/>
      <c r="C63" s="90"/>
      <c r="D63" s="90"/>
      <c r="E63" s="90"/>
      <c r="F63" s="136"/>
      <c r="G63" s="136"/>
      <c r="H63" s="136"/>
      <c r="I63" s="130"/>
    </row>
    <row r="64" spans="1:9" ht="12.75" customHeight="1" hidden="1">
      <c r="A64" s="90"/>
      <c r="B64" s="90"/>
      <c r="C64" s="90"/>
      <c r="D64" s="90"/>
      <c r="E64" s="90"/>
      <c r="F64" s="136"/>
      <c r="G64" s="136"/>
      <c r="H64" s="136"/>
      <c r="I64" s="130"/>
    </row>
    <row r="65" spans="1:9" ht="12.75" customHeight="1" hidden="1">
      <c r="A65" s="164"/>
      <c r="B65" s="164"/>
      <c r="C65" s="164"/>
      <c r="D65" s="164"/>
      <c r="E65" s="164"/>
      <c r="F65" s="187"/>
      <c r="G65" s="187"/>
      <c r="H65" s="187"/>
      <c r="I65" s="130"/>
    </row>
    <row r="66" spans="1:9" ht="15.75" customHeight="1" hidden="1">
      <c r="A66" s="22"/>
      <c r="B66" s="61"/>
      <c r="C66" s="61"/>
      <c r="D66" s="61"/>
      <c r="E66" s="61"/>
      <c r="F66" s="61"/>
      <c r="G66" s="61"/>
      <c r="H66" s="62"/>
      <c r="I66" s="62"/>
    </row>
    <row r="67" spans="1:9" ht="15">
      <c r="A67" s="318" t="s">
        <v>578</v>
      </c>
      <c r="B67" s="318"/>
      <c r="C67" s="318"/>
      <c r="D67" s="318"/>
      <c r="E67" s="318"/>
      <c r="F67" s="318"/>
      <c r="G67" s="318"/>
      <c r="H67" s="318"/>
      <c r="I67" s="62"/>
    </row>
    <row r="68" spans="1:9" ht="15">
      <c r="A68" s="10"/>
      <c r="B68" s="10"/>
      <c r="C68" s="10"/>
      <c r="D68" s="10"/>
      <c r="I68" s="62"/>
    </row>
    <row r="69" spans="1:9" ht="15">
      <c r="A69" s="90" t="s">
        <v>435</v>
      </c>
      <c r="B69" s="90" t="s">
        <v>512</v>
      </c>
      <c r="C69" s="10"/>
      <c r="D69" s="10"/>
      <c r="F69" s="12">
        <v>9670000</v>
      </c>
      <c r="G69" s="12">
        <v>9670000</v>
      </c>
      <c r="H69" s="12"/>
      <c r="I69" s="62"/>
    </row>
    <row r="70" spans="1:9" ht="15">
      <c r="A70" s="90"/>
      <c r="B70" s="90" t="s">
        <v>236</v>
      </c>
      <c r="C70" s="10"/>
      <c r="D70" s="10"/>
      <c r="F70" s="12"/>
      <c r="G70" s="12"/>
      <c r="H70" s="12"/>
      <c r="I70" s="62"/>
    </row>
    <row r="71" spans="1:9" ht="15">
      <c r="A71" s="90" t="s">
        <v>515</v>
      </c>
      <c r="B71" s="90" t="s">
        <v>310</v>
      </c>
      <c r="C71" s="10"/>
      <c r="D71" s="10"/>
      <c r="F71" s="12">
        <v>300000</v>
      </c>
      <c r="G71" s="12">
        <v>300000</v>
      </c>
      <c r="H71" s="12"/>
      <c r="I71" s="62"/>
    </row>
    <row r="72" spans="1:9" ht="15">
      <c r="A72" s="90" t="s">
        <v>423</v>
      </c>
      <c r="B72" s="90" t="s">
        <v>251</v>
      </c>
      <c r="C72" s="10"/>
      <c r="D72" s="10"/>
      <c r="F72" s="12">
        <v>2692000</v>
      </c>
      <c r="G72" s="12">
        <v>2692000</v>
      </c>
      <c r="H72" s="12"/>
      <c r="I72" s="62"/>
    </row>
    <row r="73" spans="1:9" ht="15">
      <c r="A73" t="s">
        <v>439</v>
      </c>
      <c r="B73" s="90" t="s">
        <v>652</v>
      </c>
      <c r="C73" s="10"/>
      <c r="D73" s="10"/>
      <c r="F73" s="12">
        <v>30000</v>
      </c>
      <c r="G73" s="12">
        <v>30000</v>
      </c>
      <c r="H73" s="12"/>
      <c r="I73" s="62"/>
    </row>
    <row r="74" spans="1:9" ht="15">
      <c r="A74" t="s">
        <v>442</v>
      </c>
      <c r="B74" t="s">
        <v>653</v>
      </c>
      <c r="F74" s="12"/>
      <c r="G74" s="12"/>
      <c r="H74" s="12"/>
      <c r="I74" s="62"/>
    </row>
    <row r="75" spans="2:9" ht="15">
      <c r="B75" t="s">
        <v>654</v>
      </c>
      <c r="F75" s="12">
        <v>5000000</v>
      </c>
      <c r="G75" s="12">
        <v>5000000</v>
      </c>
      <c r="H75" s="12"/>
      <c r="I75" s="62"/>
    </row>
    <row r="76" spans="2:9" ht="15">
      <c r="B76" t="s">
        <v>311</v>
      </c>
      <c r="F76" s="12">
        <v>500000</v>
      </c>
      <c r="G76" s="12">
        <v>500000</v>
      </c>
      <c r="H76" s="12"/>
      <c r="I76" s="62"/>
    </row>
    <row r="77" spans="2:9" ht="15">
      <c r="B77" t="s">
        <v>655</v>
      </c>
      <c r="F77" s="12">
        <v>100000</v>
      </c>
      <c r="G77" s="12">
        <v>100000</v>
      </c>
      <c r="H77" s="12"/>
      <c r="I77" s="62"/>
    </row>
    <row r="78" spans="2:9" ht="15">
      <c r="B78" t="s">
        <v>253</v>
      </c>
      <c r="F78" s="12"/>
      <c r="G78" s="12"/>
      <c r="H78" s="12"/>
      <c r="I78" s="62"/>
    </row>
    <row r="79" spans="1:9" ht="15">
      <c r="A79" s="90" t="s">
        <v>444</v>
      </c>
      <c r="B79" s="90" t="s">
        <v>656</v>
      </c>
      <c r="C79" s="90"/>
      <c r="D79" s="90"/>
      <c r="E79" s="90"/>
      <c r="F79" s="12">
        <v>200000</v>
      </c>
      <c r="G79" s="12">
        <v>200000</v>
      </c>
      <c r="H79" s="12"/>
      <c r="I79" s="62"/>
    </row>
    <row r="80" spans="1:9" ht="15">
      <c r="A80" s="90" t="s">
        <v>448</v>
      </c>
      <c r="B80" s="90" t="s">
        <v>449</v>
      </c>
      <c r="C80" s="90"/>
      <c r="D80" s="90"/>
      <c r="E80" s="90"/>
      <c r="F80" s="12"/>
      <c r="G80" s="12"/>
      <c r="H80" s="12"/>
      <c r="I80" s="62"/>
    </row>
    <row r="81" spans="2:9" ht="15">
      <c r="B81" s="90" t="s">
        <v>246</v>
      </c>
      <c r="C81" s="90"/>
      <c r="D81" s="90"/>
      <c r="E81" s="90"/>
      <c r="F81" s="12">
        <v>400000</v>
      </c>
      <c r="G81" s="12">
        <v>400000</v>
      </c>
      <c r="H81" s="12"/>
      <c r="I81" s="62"/>
    </row>
    <row r="82" spans="1:9" ht="15">
      <c r="A82" s="90"/>
      <c r="B82" s="90" t="s">
        <v>241</v>
      </c>
      <c r="C82" s="90"/>
      <c r="D82" s="90"/>
      <c r="E82" s="90"/>
      <c r="F82" s="12">
        <v>550000</v>
      </c>
      <c r="G82" s="12">
        <v>550000</v>
      </c>
      <c r="H82" s="12"/>
      <c r="I82" s="62"/>
    </row>
    <row r="83" spans="1:9" ht="15">
      <c r="A83" s="90"/>
      <c r="B83" s="90" t="s">
        <v>242</v>
      </c>
      <c r="C83" s="90"/>
      <c r="D83" s="90"/>
      <c r="E83" s="90"/>
      <c r="F83" s="12">
        <v>400000</v>
      </c>
      <c r="G83" s="12">
        <v>400000</v>
      </c>
      <c r="H83" s="12"/>
      <c r="I83" s="62"/>
    </row>
    <row r="84" spans="1:9" ht="15">
      <c r="A84" s="90" t="s">
        <v>450</v>
      </c>
      <c r="B84" s="90" t="s">
        <v>277</v>
      </c>
      <c r="C84" s="90"/>
      <c r="D84" s="90"/>
      <c r="E84" s="90"/>
      <c r="F84" s="12"/>
      <c r="G84" s="12"/>
      <c r="H84" s="12"/>
      <c r="I84" s="62"/>
    </row>
    <row r="85" spans="1:9" ht="15">
      <c r="A85" s="90" t="s">
        <v>424</v>
      </c>
      <c r="B85" s="90" t="s">
        <v>657</v>
      </c>
      <c r="C85" s="90"/>
      <c r="D85" s="90"/>
      <c r="E85" s="90"/>
      <c r="F85" s="12">
        <v>80000</v>
      </c>
      <c r="G85" s="12">
        <v>80000</v>
      </c>
      <c r="H85" s="12"/>
      <c r="I85" s="62"/>
    </row>
    <row r="86" spans="1:9" ht="15">
      <c r="A86" s="90" t="s">
        <v>466</v>
      </c>
      <c r="B86" s="90" t="s">
        <v>539</v>
      </c>
      <c r="C86" s="90"/>
      <c r="D86" s="90"/>
      <c r="E86" s="90"/>
      <c r="F86" s="12">
        <v>25000</v>
      </c>
      <c r="G86" s="12">
        <v>25000</v>
      </c>
      <c r="H86" s="12"/>
      <c r="I86" s="62"/>
    </row>
    <row r="87" spans="1:9" ht="15">
      <c r="A87" s="90" t="s">
        <v>454</v>
      </c>
      <c r="B87" s="90" t="s">
        <v>434</v>
      </c>
      <c r="C87" s="90"/>
      <c r="D87" s="90"/>
      <c r="E87" s="90"/>
      <c r="F87" s="12">
        <v>1770000</v>
      </c>
      <c r="G87" s="12">
        <v>1770000</v>
      </c>
      <c r="H87" s="12"/>
      <c r="I87" s="62"/>
    </row>
    <row r="88" spans="1:9" ht="15">
      <c r="A88" s="90" t="s">
        <v>456</v>
      </c>
      <c r="B88" s="90" t="s">
        <v>658</v>
      </c>
      <c r="C88" s="90"/>
      <c r="D88" s="90"/>
      <c r="E88" s="90"/>
      <c r="F88" s="12">
        <v>236000</v>
      </c>
      <c r="G88" s="12">
        <v>236000</v>
      </c>
      <c r="H88" s="12"/>
      <c r="I88" s="62"/>
    </row>
    <row r="89" spans="1:9" ht="15">
      <c r="A89" s="90" t="s">
        <v>428</v>
      </c>
      <c r="B89" s="90" t="s">
        <v>659</v>
      </c>
      <c r="F89" s="12">
        <v>64000</v>
      </c>
      <c r="G89" s="12">
        <v>64000</v>
      </c>
      <c r="H89" s="12"/>
      <c r="I89" s="62"/>
    </row>
    <row r="90" spans="1:9" ht="15">
      <c r="A90" s="137" t="s">
        <v>235</v>
      </c>
      <c r="B90" s="139"/>
      <c r="C90" s="139"/>
      <c r="D90" s="139"/>
      <c r="E90" s="139"/>
      <c r="F90" s="138">
        <f>SUM(F69:F89)</f>
        <v>22017000</v>
      </c>
      <c r="G90" s="138">
        <f>SUM(G69:G89)</f>
        <v>22017000</v>
      </c>
      <c r="H90" s="138">
        <f>SUM(H69:H89)</f>
        <v>0</v>
      </c>
      <c r="I90" s="62"/>
    </row>
    <row r="91" ht="15">
      <c r="I91" s="62"/>
    </row>
    <row r="92" spans="1:9" ht="15.75">
      <c r="A92" s="318" t="s">
        <v>579</v>
      </c>
      <c r="B92" s="318"/>
      <c r="C92" s="318"/>
      <c r="D92" s="318"/>
      <c r="E92" s="318"/>
      <c r="F92" s="318"/>
      <c r="G92" s="318"/>
      <c r="H92" s="318"/>
      <c r="I92" s="140"/>
    </row>
    <row r="93" spans="1:9" ht="12.75">
      <c r="A93" s="90"/>
      <c r="B93" s="90"/>
      <c r="C93" s="90"/>
      <c r="D93" s="90"/>
      <c r="E93" s="90"/>
      <c r="F93" s="90"/>
      <c r="G93" s="90"/>
      <c r="H93" s="90"/>
      <c r="I93" s="90"/>
    </row>
    <row r="94" spans="1:9" ht="12.75">
      <c r="A94" s="90" t="s">
        <v>439</v>
      </c>
      <c r="C94" s="90"/>
      <c r="D94" s="90"/>
      <c r="E94" s="90"/>
      <c r="F94" s="91">
        <v>30000</v>
      </c>
      <c r="G94" s="91">
        <v>30000</v>
      </c>
      <c r="H94" s="91"/>
      <c r="I94" s="90"/>
    </row>
    <row r="95" spans="1:9" ht="12.75">
      <c r="A95" s="90" t="s">
        <v>442</v>
      </c>
      <c r="B95" s="90" t="s">
        <v>653</v>
      </c>
      <c r="C95" s="90"/>
      <c r="D95" s="90"/>
      <c r="E95" s="90"/>
      <c r="F95" s="91"/>
      <c r="G95" s="91"/>
      <c r="H95" s="91"/>
      <c r="I95" s="90"/>
    </row>
    <row r="96" spans="1:9" ht="12.75">
      <c r="A96" s="90"/>
      <c r="B96" s="90" t="s">
        <v>654</v>
      </c>
      <c r="C96" s="90"/>
      <c r="D96" s="90"/>
      <c r="E96" s="90"/>
      <c r="F96" s="91">
        <v>5000000</v>
      </c>
      <c r="G96" s="91">
        <v>5000000</v>
      </c>
      <c r="H96" s="91"/>
      <c r="I96" s="90"/>
    </row>
    <row r="97" spans="1:9" ht="12.75">
      <c r="A97" s="90"/>
      <c r="B97" s="90" t="s">
        <v>311</v>
      </c>
      <c r="C97" s="90"/>
      <c r="D97" s="90"/>
      <c r="E97" s="90"/>
      <c r="F97" s="91">
        <v>500000</v>
      </c>
      <c r="G97" s="91">
        <v>500000</v>
      </c>
      <c r="H97" s="91"/>
      <c r="I97" s="90"/>
    </row>
    <row r="98" spans="1:9" ht="12.75">
      <c r="A98" s="90"/>
      <c r="B98" s="90" t="s">
        <v>655</v>
      </c>
      <c r="C98" s="90"/>
      <c r="D98" s="90"/>
      <c r="E98" s="90"/>
      <c r="F98" s="12">
        <v>100000</v>
      </c>
      <c r="G98" s="12">
        <v>100000</v>
      </c>
      <c r="H98" s="12"/>
      <c r="I98" s="90"/>
    </row>
    <row r="99" spans="1:9" ht="12.75">
      <c r="A99" s="90" t="s">
        <v>444</v>
      </c>
      <c r="B99" s="90" t="s">
        <v>487</v>
      </c>
      <c r="C99" s="90"/>
      <c r="D99" s="90"/>
      <c r="E99" s="90"/>
      <c r="F99" s="12"/>
      <c r="G99" s="12"/>
      <c r="H99" s="12"/>
      <c r="I99" s="90"/>
    </row>
    <row r="100" spans="1:9" ht="12.75">
      <c r="A100" s="90" t="s">
        <v>448</v>
      </c>
      <c r="B100" s="90" t="s">
        <v>449</v>
      </c>
      <c r="C100" s="90"/>
      <c r="D100" s="90"/>
      <c r="E100" s="90"/>
      <c r="F100" s="12"/>
      <c r="G100" s="12"/>
      <c r="H100" s="12"/>
      <c r="I100" s="90"/>
    </row>
    <row r="101" spans="1:9" ht="12.75">
      <c r="A101" s="90"/>
      <c r="B101" s="90" t="s">
        <v>246</v>
      </c>
      <c r="C101" s="90"/>
      <c r="D101" s="90"/>
      <c r="E101" s="90"/>
      <c r="F101" s="12">
        <v>400000</v>
      </c>
      <c r="G101" s="12">
        <v>400000</v>
      </c>
      <c r="H101" s="12"/>
      <c r="I101" s="90"/>
    </row>
    <row r="102" spans="1:9" ht="12.75">
      <c r="A102" s="90"/>
      <c r="B102" s="90" t="s">
        <v>241</v>
      </c>
      <c r="C102" s="90"/>
      <c r="D102" s="90"/>
      <c r="E102" s="90"/>
      <c r="F102" s="12">
        <v>550000</v>
      </c>
      <c r="G102" s="12">
        <v>550000</v>
      </c>
      <c r="H102" s="12"/>
      <c r="I102" s="90"/>
    </row>
    <row r="103" spans="1:9" ht="12.75">
      <c r="A103" s="90"/>
      <c r="B103" s="90" t="s">
        <v>243</v>
      </c>
      <c r="C103" s="90"/>
      <c r="D103" s="90"/>
      <c r="E103" s="90"/>
      <c r="F103" s="12">
        <v>400000</v>
      </c>
      <c r="G103" s="12">
        <v>400000</v>
      </c>
      <c r="H103" s="12"/>
      <c r="I103" s="90"/>
    </row>
    <row r="104" spans="1:10" ht="12.75">
      <c r="A104" s="90" t="s">
        <v>424</v>
      </c>
      <c r="B104" s="90" t="s">
        <v>425</v>
      </c>
      <c r="F104" s="12">
        <v>80000</v>
      </c>
      <c r="G104" s="12">
        <v>80000</v>
      </c>
      <c r="H104" s="12"/>
      <c r="J104" s="128"/>
    </row>
    <row r="105" spans="1:10" ht="12.75">
      <c r="A105" s="90" t="s">
        <v>466</v>
      </c>
      <c r="B105" s="90" t="s">
        <v>539</v>
      </c>
      <c r="F105" s="12">
        <v>25000</v>
      </c>
      <c r="G105" s="12">
        <v>25000</v>
      </c>
      <c r="H105" s="12"/>
      <c r="J105" s="128"/>
    </row>
    <row r="106" spans="1:9" ht="12.75">
      <c r="A106" s="90" t="s">
        <v>454</v>
      </c>
      <c r="B106" s="90" t="s">
        <v>434</v>
      </c>
      <c r="F106" s="136">
        <v>1770000</v>
      </c>
      <c r="G106" s="136">
        <v>1770000</v>
      </c>
      <c r="H106" s="136"/>
      <c r="I106" s="26"/>
    </row>
    <row r="107" spans="1:9" ht="15">
      <c r="A107" s="137" t="s">
        <v>235</v>
      </c>
      <c r="B107" s="126"/>
      <c r="C107" s="126"/>
      <c r="D107" s="126"/>
      <c r="E107" s="126"/>
      <c r="F107" s="138">
        <f>SUM(F94:F106)</f>
        <v>8855000</v>
      </c>
      <c r="G107" s="138">
        <f>SUM(G94:G106)</f>
        <v>8855000</v>
      </c>
      <c r="H107" s="138">
        <f>SUM(H94:H106)</f>
        <v>0</v>
      </c>
      <c r="I107" s="62"/>
    </row>
    <row r="109" spans="1:8" ht="12.75">
      <c r="A109" s="322" t="s">
        <v>580</v>
      </c>
      <c r="B109" s="322"/>
      <c r="C109" s="322"/>
      <c r="D109" s="322"/>
      <c r="E109" s="322"/>
      <c r="F109" s="322"/>
      <c r="G109" s="322"/>
      <c r="H109" s="322"/>
    </row>
    <row r="111" spans="1:8" ht="12.75">
      <c r="A111" t="s">
        <v>439</v>
      </c>
      <c r="B111" s="90" t="s">
        <v>660</v>
      </c>
      <c r="F111" s="12">
        <v>20000</v>
      </c>
      <c r="G111" s="12">
        <v>20000</v>
      </c>
      <c r="H111" s="12"/>
    </row>
    <row r="112" spans="1:8" ht="12.75">
      <c r="A112" t="s">
        <v>442</v>
      </c>
      <c r="B112" t="s">
        <v>653</v>
      </c>
      <c r="F112" s="12"/>
      <c r="G112" s="12"/>
      <c r="H112" s="12"/>
    </row>
    <row r="113" spans="2:8" ht="12.75">
      <c r="B113" t="s">
        <v>238</v>
      </c>
      <c r="F113" s="12">
        <v>5000000</v>
      </c>
      <c r="G113" s="12">
        <v>5000000</v>
      </c>
      <c r="H113" s="12"/>
    </row>
    <row r="114" spans="2:8" ht="12.75">
      <c r="B114" t="s">
        <v>661</v>
      </c>
      <c r="F114" s="12">
        <v>500000</v>
      </c>
      <c r="G114" s="12">
        <v>500000</v>
      </c>
      <c r="H114" s="12"/>
    </row>
    <row r="115" spans="2:8" ht="12.75">
      <c r="B115" t="s">
        <v>655</v>
      </c>
      <c r="F115" s="12">
        <v>150000</v>
      </c>
      <c r="G115" s="12">
        <v>150000</v>
      </c>
      <c r="H115" s="12"/>
    </row>
    <row r="116" spans="2:8" ht="12.75">
      <c r="B116" t="s">
        <v>253</v>
      </c>
      <c r="F116" s="12">
        <v>200000</v>
      </c>
      <c r="G116" s="12">
        <v>200000</v>
      </c>
      <c r="H116" s="12"/>
    </row>
    <row r="117" spans="1:8" ht="12.75">
      <c r="A117" t="s">
        <v>444</v>
      </c>
      <c r="B117" t="s">
        <v>487</v>
      </c>
      <c r="F117" s="12"/>
      <c r="G117" s="12"/>
      <c r="H117" s="12"/>
    </row>
    <row r="118" spans="1:8" ht="12.75">
      <c r="A118" t="s">
        <v>448</v>
      </c>
      <c r="B118" t="s">
        <v>449</v>
      </c>
      <c r="F118" s="12"/>
      <c r="G118" s="12"/>
      <c r="H118" s="12"/>
    </row>
    <row r="119" spans="2:8" ht="12.75">
      <c r="B119" t="s">
        <v>246</v>
      </c>
      <c r="F119" s="12">
        <v>400000</v>
      </c>
      <c r="G119" s="12">
        <v>400000</v>
      </c>
      <c r="H119" s="12"/>
    </row>
    <row r="120" spans="2:8" ht="12.75">
      <c r="B120" t="s">
        <v>241</v>
      </c>
      <c r="F120" s="12">
        <v>550000</v>
      </c>
      <c r="G120" s="12">
        <v>550000</v>
      </c>
      <c r="H120" s="12"/>
    </row>
    <row r="121" spans="2:8" ht="12.75">
      <c r="B121" t="s">
        <v>243</v>
      </c>
      <c r="F121" s="12">
        <v>400000</v>
      </c>
      <c r="G121" s="12">
        <v>400000</v>
      </c>
      <c r="H121" s="12"/>
    </row>
    <row r="122" spans="1:8" ht="12.75">
      <c r="A122" t="s">
        <v>450</v>
      </c>
      <c r="B122" t="s">
        <v>277</v>
      </c>
      <c r="F122" s="12">
        <v>230000</v>
      </c>
      <c r="G122" s="12">
        <v>230000</v>
      </c>
      <c r="H122" s="12"/>
    </row>
    <row r="123" spans="1:8" ht="12.75">
      <c r="A123" t="s">
        <v>454</v>
      </c>
      <c r="B123" t="s">
        <v>434</v>
      </c>
      <c r="F123" s="12">
        <v>1770000</v>
      </c>
      <c r="G123" s="12">
        <v>1770000</v>
      </c>
      <c r="H123" s="12"/>
    </row>
    <row r="124" spans="1:8" ht="12.75">
      <c r="A124" t="s">
        <v>662</v>
      </c>
      <c r="B124" t="s">
        <v>647</v>
      </c>
      <c r="F124" s="12">
        <v>395000</v>
      </c>
      <c r="G124" s="12">
        <v>395000</v>
      </c>
      <c r="H124" s="12"/>
    </row>
    <row r="125" spans="1:8" ht="12.75">
      <c r="A125" s="137" t="s">
        <v>235</v>
      </c>
      <c r="B125" s="139"/>
      <c r="C125" s="139"/>
      <c r="D125" s="139"/>
      <c r="E125" s="139"/>
      <c r="F125" s="138">
        <f>SUM(F111:F124)</f>
        <v>9615000</v>
      </c>
      <c r="G125" s="138">
        <f>SUM(G111:G124)</f>
        <v>9615000</v>
      </c>
      <c r="H125" s="138">
        <f>SUM(H111:H124)</f>
        <v>0</v>
      </c>
    </row>
    <row r="127" spans="1:8" ht="12.75">
      <c r="A127" s="318" t="s">
        <v>581</v>
      </c>
      <c r="B127" s="318"/>
      <c r="C127" s="318"/>
      <c r="D127" s="318"/>
      <c r="E127" s="318"/>
      <c r="F127" s="318"/>
      <c r="G127" s="318"/>
      <c r="H127" s="318"/>
    </row>
    <row r="128" spans="1:8" ht="15">
      <c r="A128" s="61"/>
      <c r="B128" s="61"/>
      <c r="C128" s="61"/>
      <c r="D128" s="61"/>
      <c r="E128" s="61"/>
      <c r="F128" s="120"/>
      <c r="G128" s="61"/>
      <c r="H128" s="62"/>
    </row>
    <row r="129" spans="1:8" ht="12.75">
      <c r="A129" s="90" t="s">
        <v>448</v>
      </c>
      <c r="B129" s="90" t="s">
        <v>449</v>
      </c>
      <c r="C129" s="90"/>
      <c r="D129" s="90"/>
      <c r="E129" s="90"/>
      <c r="F129" s="91">
        <v>5500000</v>
      </c>
      <c r="G129" s="91">
        <v>5500000</v>
      </c>
      <c r="H129" s="91"/>
    </row>
    <row r="130" spans="1:8" ht="12.75">
      <c r="A130" s="90" t="s">
        <v>454</v>
      </c>
      <c r="B130" s="90" t="s">
        <v>434</v>
      </c>
      <c r="C130" s="90"/>
      <c r="D130" s="90"/>
      <c r="E130" s="90"/>
      <c r="F130" s="91">
        <v>1485000</v>
      </c>
      <c r="G130" s="91">
        <v>1485000</v>
      </c>
      <c r="H130" s="91"/>
    </row>
    <row r="131" spans="1:9" ht="15.75">
      <c r="A131" s="133" t="s">
        <v>234</v>
      </c>
      <c r="B131" s="28"/>
      <c r="C131" s="28"/>
      <c r="D131" s="28"/>
      <c r="E131" s="28"/>
      <c r="F131" s="135">
        <f>SUM(F129:F130)</f>
        <v>6985000</v>
      </c>
      <c r="G131" s="135">
        <f>SUM(G129:G130)</f>
        <v>6985000</v>
      </c>
      <c r="H131" s="135">
        <f>SUM(H129:H130)</f>
        <v>0</v>
      </c>
      <c r="I131" s="26"/>
    </row>
    <row r="132" spans="1:9" ht="15.75">
      <c r="A132" s="141"/>
      <c r="B132" s="142"/>
      <c r="C132" s="142"/>
      <c r="D132" s="142"/>
      <c r="E132" s="142"/>
      <c r="F132" s="143"/>
      <c r="G132" s="143"/>
      <c r="H132" s="144"/>
      <c r="I132" s="26"/>
    </row>
    <row r="133" spans="1:9" ht="12.75">
      <c r="A133" s="323" t="s">
        <v>582</v>
      </c>
      <c r="B133" s="323"/>
      <c r="C133" s="323"/>
      <c r="D133" s="323"/>
      <c r="E133" s="323"/>
      <c r="F133" s="323"/>
      <c r="G133" s="323"/>
      <c r="H133" s="323"/>
      <c r="I133" s="26"/>
    </row>
    <row r="134" spans="1:9" ht="15.75">
      <c r="A134" s="141"/>
      <c r="B134" s="142"/>
      <c r="C134" s="142"/>
      <c r="D134" s="142"/>
      <c r="E134" s="142"/>
      <c r="F134" s="143"/>
      <c r="G134" s="143"/>
      <c r="H134" s="144"/>
      <c r="I134" s="26"/>
    </row>
    <row r="135" spans="1:9" ht="12.75">
      <c r="A135" s="137">
        <v>58812</v>
      </c>
      <c r="B135" s="137" t="s">
        <v>244</v>
      </c>
      <c r="C135" s="137"/>
      <c r="D135" s="137"/>
      <c r="E135" s="137"/>
      <c r="F135" s="138">
        <v>420000</v>
      </c>
      <c r="G135" s="138">
        <v>420000</v>
      </c>
      <c r="H135" s="138"/>
      <c r="I135" s="26"/>
    </row>
    <row r="136" spans="8:9" ht="12.75">
      <c r="H136" s="26"/>
      <c r="I136" s="26"/>
    </row>
    <row r="137" spans="1:9" ht="12.75">
      <c r="A137" s="321" t="s">
        <v>583</v>
      </c>
      <c r="B137" s="321"/>
      <c r="C137" s="321"/>
      <c r="D137" s="321"/>
      <c r="E137" s="321"/>
      <c r="F137" s="321"/>
      <c r="G137" s="321"/>
      <c r="H137" s="321"/>
      <c r="I137" s="26"/>
    </row>
    <row r="138" spans="8:9" ht="12.75">
      <c r="H138" s="26"/>
      <c r="I138" s="26"/>
    </row>
    <row r="139" spans="1:9" ht="15">
      <c r="A139" s="145"/>
      <c r="B139" s="90"/>
      <c r="C139" s="90"/>
      <c r="D139" s="90"/>
      <c r="E139" s="90"/>
      <c r="F139" s="91"/>
      <c r="G139" s="91"/>
      <c r="I139" s="62"/>
    </row>
    <row r="140" spans="1:9" ht="15">
      <c r="A140" s="10" t="s">
        <v>419</v>
      </c>
      <c r="B140" s="10" t="s">
        <v>464</v>
      </c>
      <c r="C140" s="10"/>
      <c r="D140" s="10"/>
      <c r="E140" s="10"/>
      <c r="F140" s="67">
        <v>540000</v>
      </c>
      <c r="G140" s="67">
        <v>540000</v>
      </c>
      <c r="H140" s="67"/>
      <c r="I140" s="62"/>
    </row>
    <row r="141" spans="1:9" ht="15.75">
      <c r="A141" s="10" t="s">
        <v>423</v>
      </c>
      <c r="B141" s="10" t="s">
        <v>245</v>
      </c>
      <c r="C141" s="10"/>
      <c r="D141" s="10"/>
      <c r="E141" s="123"/>
      <c r="F141" s="67">
        <v>146000</v>
      </c>
      <c r="G141" s="67">
        <v>146000</v>
      </c>
      <c r="H141" s="67"/>
      <c r="I141" s="62"/>
    </row>
    <row r="142" spans="1:9" ht="15">
      <c r="A142" s="90"/>
      <c r="B142" s="90"/>
      <c r="C142" s="90"/>
      <c r="D142" s="90"/>
      <c r="E142" s="90"/>
      <c r="F142" s="91"/>
      <c r="G142" s="91"/>
      <c r="H142" s="91"/>
      <c r="I142" s="62"/>
    </row>
    <row r="143" spans="1:9" ht="15">
      <c r="A143" s="90" t="s">
        <v>448</v>
      </c>
      <c r="B143" s="90" t="s">
        <v>449</v>
      </c>
      <c r="C143" s="90"/>
      <c r="D143" s="90"/>
      <c r="E143" s="90"/>
      <c r="F143" s="12"/>
      <c r="G143" s="12"/>
      <c r="H143" s="12"/>
      <c r="I143" s="62"/>
    </row>
    <row r="144" spans="1:9" ht="15">
      <c r="A144" s="90"/>
      <c r="B144" s="90" t="s">
        <v>246</v>
      </c>
      <c r="C144" s="90"/>
      <c r="D144" s="90"/>
      <c r="E144" s="90"/>
      <c r="F144" s="12">
        <v>300000</v>
      </c>
      <c r="G144" s="12">
        <v>300000</v>
      </c>
      <c r="H144" s="12"/>
      <c r="I144" s="62"/>
    </row>
    <row r="145" spans="1:9" ht="15">
      <c r="A145" s="90"/>
      <c r="B145" s="90" t="s">
        <v>241</v>
      </c>
      <c r="C145" s="90"/>
      <c r="D145" s="90"/>
      <c r="E145" s="90"/>
      <c r="F145" s="12">
        <v>100000</v>
      </c>
      <c r="G145" s="12">
        <v>100000</v>
      </c>
      <c r="H145" s="12"/>
      <c r="I145" s="62"/>
    </row>
    <row r="146" spans="1:9" ht="15">
      <c r="A146" s="90"/>
      <c r="B146" s="90" t="s">
        <v>243</v>
      </c>
      <c r="C146" s="90"/>
      <c r="D146" s="90"/>
      <c r="E146" s="90"/>
      <c r="F146" s="12">
        <v>150000</v>
      </c>
      <c r="G146" s="12">
        <v>150000</v>
      </c>
      <c r="H146" s="12"/>
      <c r="I146" s="62"/>
    </row>
    <row r="147" spans="1:9" ht="15">
      <c r="A147" s="90" t="s">
        <v>450</v>
      </c>
      <c r="B147" s="90" t="s">
        <v>247</v>
      </c>
      <c r="C147" s="90"/>
      <c r="D147" s="90"/>
      <c r="E147" s="90"/>
      <c r="F147" s="12">
        <v>153500</v>
      </c>
      <c r="G147" s="12">
        <v>153500</v>
      </c>
      <c r="H147" s="12"/>
      <c r="I147" s="62"/>
    </row>
    <row r="148" spans="1:9" ht="15">
      <c r="A148" s="90" t="s">
        <v>424</v>
      </c>
      <c r="B148" s="90" t="s">
        <v>465</v>
      </c>
      <c r="C148" s="90"/>
      <c r="D148" s="90"/>
      <c r="E148" s="90"/>
      <c r="F148" s="12">
        <v>100000</v>
      </c>
      <c r="G148" s="12">
        <v>100000</v>
      </c>
      <c r="H148" s="12"/>
      <c r="I148" s="62"/>
    </row>
    <row r="149" spans="1:9" ht="15">
      <c r="A149" s="90" t="s">
        <v>466</v>
      </c>
      <c r="B149" s="90" t="s">
        <v>248</v>
      </c>
      <c r="C149" s="90"/>
      <c r="D149" s="90"/>
      <c r="E149" s="90"/>
      <c r="F149" s="12">
        <v>110000</v>
      </c>
      <c r="G149" s="12">
        <v>110000</v>
      </c>
      <c r="H149" s="12"/>
      <c r="I149" s="62"/>
    </row>
    <row r="150" spans="1:9" ht="15">
      <c r="A150" s="90" t="s">
        <v>454</v>
      </c>
      <c r="B150" s="90" t="s">
        <v>434</v>
      </c>
      <c r="C150" s="90"/>
      <c r="D150" s="90"/>
      <c r="E150" s="90"/>
      <c r="F150" s="12">
        <v>219500</v>
      </c>
      <c r="G150" s="12">
        <v>219500</v>
      </c>
      <c r="H150" s="12"/>
      <c r="I150" s="62"/>
    </row>
    <row r="151" spans="1:9" ht="15">
      <c r="A151" s="10" t="s">
        <v>460</v>
      </c>
      <c r="B151" s="10" t="s">
        <v>461</v>
      </c>
      <c r="C151" s="10"/>
      <c r="D151" s="10"/>
      <c r="E151" s="10"/>
      <c r="F151" s="67">
        <f>SUM(F144:F150)</f>
        <v>1133000</v>
      </c>
      <c r="G151" s="67">
        <f>SUM(G144:G150)</f>
        <v>1133000</v>
      </c>
      <c r="H151" s="67"/>
      <c r="I151" s="62"/>
    </row>
    <row r="152" spans="1:9" ht="15">
      <c r="A152" s="10"/>
      <c r="B152" s="10"/>
      <c r="C152" s="10"/>
      <c r="D152" s="10"/>
      <c r="E152" s="10"/>
      <c r="F152" s="10"/>
      <c r="G152" s="10"/>
      <c r="H152" s="67"/>
      <c r="I152" s="62"/>
    </row>
    <row r="153" spans="1:9" ht="15.75">
      <c r="A153" s="133" t="s">
        <v>234</v>
      </c>
      <c r="B153" s="134"/>
      <c r="C153" s="134"/>
      <c r="D153" s="134"/>
      <c r="E153" s="134"/>
      <c r="F153" s="135">
        <f>SUM(F139:F150)</f>
        <v>1819000</v>
      </c>
      <c r="G153" s="135">
        <f>SUM(G139:G150)</f>
        <v>1819000</v>
      </c>
      <c r="H153" s="135">
        <f>SUM(H139:H150)</f>
        <v>0</v>
      </c>
      <c r="I153" s="140"/>
    </row>
    <row r="154" spans="1:9" ht="15">
      <c r="A154" s="90"/>
      <c r="B154" s="90"/>
      <c r="C154" s="90"/>
      <c r="D154" s="90"/>
      <c r="E154" s="90"/>
      <c r="F154" s="90"/>
      <c r="G154" s="90"/>
      <c r="H154" s="130"/>
      <c r="I154" s="62"/>
    </row>
    <row r="155" spans="1:9" ht="12.75">
      <c r="A155" s="321" t="s">
        <v>584</v>
      </c>
      <c r="B155" s="321"/>
      <c r="C155" s="321"/>
      <c r="D155" s="321"/>
      <c r="E155" s="321"/>
      <c r="F155" s="321"/>
      <c r="G155" s="321"/>
      <c r="H155" s="321"/>
      <c r="I155" s="26"/>
    </row>
    <row r="156" spans="1:9" ht="12.75">
      <c r="A156" s="90"/>
      <c r="B156" s="90"/>
      <c r="C156" s="90"/>
      <c r="D156" s="90"/>
      <c r="E156" s="90"/>
      <c r="F156" s="90"/>
      <c r="G156" s="90"/>
      <c r="H156" s="130"/>
      <c r="I156" s="26"/>
    </row>
    <row r="157" spans="1:9" ht="15">
      <c r="A157" s="90" t="s">
        <v>485</v>
      </c>
      <c r="B157" s="90" t="s">
        <v>249</v>
      </c>
      <c r="C157" s="90"/>
      <c r="D157" s="90"/>
      <c r="E157" s="90"/>
      <c r="F157" s="91">
        <v>17500000</v>
      </c>
      <c r="G157" s="91">
        <v>17500000</v>
      </c>
      <c r="H157" s="91"/>
      <c r="I157" s="62"/>
    </row>
    <row r="158" spans="1:9" ht="15">
      <c r="A158" s="90" t="s">
        <v>419</v>
      </c>
      <c r="B158" s="90" t="s">
        <v>250</v>
      </c>
      <c r="C158" s="90"/>
      <c r="D158" s="90"/>
      <c r="E158" s="90"/>
      <c r="F158" s="91">
        <v>1200000</v>
      </c>
      <c r="G158" s="91">
        <v>1200000</v>
      </c>
      <c r="H158" s="91"/>
      <c r="I158" s="62"/>
    </row>
    <row r="159" spans="1:9" ht="15">
      <c r="A159" s="90" t="s">
        <v>423</v>
      </c>
      <c r="B159" s="90" t="s">
        <v>251</v>
      </c>
      <c r="C159" s="90"/>
      <c r="D159" s="90"/>
      <c r="E159" s="90"/>
      <c r="F159" s="91">
        <v>324000</v>
      </c>
      <c r="G159" s="91">
        <v>324000</v>
      </c>
      <c r="H159" s="91"/>
      <c r="I159" s="62"/>
    </row>
    <row r="160" spans="1:9" ht="15">
      <c r="A160" s="90" t="s">
        <v>439</v>
      </c>
      <c r="B160" s="90" t="s">
        <v>440</v>
      </c>
      <c r="C160" s="90"/>
      <c r="D160" s="90"/>
      <c r="E160" s="90"/>
      <c r="F160" s="91"/>
      <c r="G160" s="91"/>
      <c r="H160" s="91"/>
      <c r="I160" s="62"/>
    </row>
    <row r="161" spans="1:9" ht="15">
      <c r="A161" s="145"/>
      <c r="B161" s="87" t="s">
        <v>239</v>
      </c>
      <c r="C161" s="87"/>
      <c r="D161" s="87"/>
      <c r="E161" s="87"/>
      <c r="F161" s="177">
        <v>800000</v>
      </c>
      <c r="G161" s="177">
        <v>800000</v>
      </c>
      <c r="H161" s="177"/>
      <c r="I161" s="62"/>
    </row>
    <row r="162" spans="1:9" ht="15">
      <c r="A162" s="87" t="s">
        <v>442</v>
      </c>
      <c r="B162" s="87" t="s">
        <v>486</v>
      </c>
      <c r="C162" s="87"/>
      <c r="D162" s="87"/>
      <c r="E162" s="87"/>
      <c r="F162" s="177"/>
      <c r="G162" s="177"/>
      <c r="H162" s="177"/>
      <c r="I162" s="62"/>
    </row>
    <row r="163" spans="1:9" ht="15">
      <c r="A163" s="87"/>
      <c r="B163" s="87" t="s">
        <v>253</v>
      </c>
      <c r="C163" s="87"/>
      <c r="D163" s="87"/>
      <c r="E163" s="87"/>
      <c r="F163" s="177">
        <v>600000</v>
      </c>
      <c r="G163" s="177">
        <v>600000</v>
      </c>
      <c r="H163" s="177"/>
      <c r="I163" s="62"/>
    </row>
    <row r="164" spans="1:9" ht="15">
      <c r="A164" s="87"/>
      <c r="B164" s="87" t="s">
        <v>252</v>
      </c>
      <c r="C164" s="87"/>
      <c r="D164" s="87"/>
      <c r="E164" s="87"/>
      <c r="F164" s="177">
        <v>10000</v>
      </c>
      <c r="G164" s="177">
        <v>10000</v>
      </c>
      <c r="H164" s="177"/>
      <c r="I164" s="62"/>
    </row>
    <row r="165" spans="1:9" ht="15">
      <c r="A165" s="87" t="s">
        <v>445</v>
      </c>
      <c r="B165" s="87" t="s">
        <v>487</v>
      </c>
      <c r="C165" s="87"/>
      <c r="D165" s="87"/>
      <c r="E165" s="87"/>
      <c r="F165" s="177">
        <v>250000</v>
      </c>
      <c r="G165" s="177">
        <v>250000</v>
      </c>
      <c r="H165" s="177"/>
      <c r="I165" s="62"/>
    </row>
    <row r="166" spans="1:9" ht="15">
      <c r="A166" s="87" t="s">
        <v>448</v>
      </c>
      <c r="B166" s="87" t="s">
        <v>449</v>
      </c>
      <c r="C166" s="87"/>
      <c r="D166" s="87"/>
      <c r="E166" s="87"/>
      <c r="F166" s="177"/>
      <c r="G166" s="177"/>
      <c r="H166" s="177"/>
      <c r="I166" s="62"/>
    </row>
    <row r="167" spans="1:9" ht="15">
      <c r="A167" s="87"/>
      <c r="B167" s="87" t="s">
        <v>488</v>
      </c>
      <c r="C167" s="87"/>
      <c r="D167" s="87"/>
      <c r="E167" s="87"/>
      <c r="F167" s="177">
        <v>250000</v>
      </c>
      <c r="G167" s="177">
        <v>250000</v>
      </c>
      <c r="H167" s="177"/>
      <c r="I167" s="62"/>
    </row>
    <row r="168" spans="1:9" ht="15">
      <c r="A168" s="87"/>
      <c r="B168" s="87" t="s">
        <v>241</v>
      </c>
      <c r="C168" s="87"/>
      <c r="D168" s="87"/>
      <c r="E168" s="87"/>
      <c r="F168" s="177">
        <v>50000</v>
      </c>
      <c r="G168" s="177">
        <v>50000</v>
      </c>
      <c r="H168" s="177"/>
      <c r="I168" s="62"/>
    </row>
    <row r="169" spans="1:9" ht="15">
      <c r="A169" s="87"/>
      <c r="B169" s="87" t="s">
        <v>243</v>
      </c>
      <c r="C169" s="87"/>
      <c r="D169" s="87"/>
      <c r="E169" s="87"/>
      <c r="F169" s="177">
        <v>125000</v>
      </c>
      <c r="G169" s="177">
        <v>125000</v>
      </c>
      <c r="H169" s="177"/>
      <c r="I169" s="62"/>
    </row>
    <row r="170" spans="1:9" ht="15">
      <c r="A170" s="87" t="s">
        <v>450</v>
      </c>
      <c r="B170" s="87" t="s">
        <v>489</v>
      </c>
      <c r="C170" s="87"/>
      <c r="D170" s="87"/>
      <c r="E170" s="87"/>
      <c r="F170" s="177">
        <v>50000</v>
      </c>
      <c r="G170" s="177">
        <v>50000</v>
      </c>
      <c r="H170" s="177"/>
      <c r="I170" s="62"/>
    </row>
    <row r="171" spans="1:9" ht="15">
      <c r="A171" s="87" t="s">
        <v>424</v>
      </c>
      <c r="B171" s="87" t="s">
        <v>490</v>
      </c>
      <c r="C171" s="87"/>
      <c r="D171" s="87"/>
      <c r="E171" s="87"/>
      <c r="F171" s="177">
        <v>1200000</v>
      </c>
      <c r="G171" s="177">
        <v>1200000</v>
      </c>
      <c r="H171" s="177"/>
      <c r="I171" s="62"/>
    </row>
    <row r="172" spans="1:9" ht="15">
      <c r="A172" s="87" t="s">
        <v>454</v>
      </c>
      <c r="B172" s="87" t="s">
        <v>434</v>
      </c>
      <c r="C172" s="87"/>
      <c r="D172" s="87"/>
      <c r="E172" s="87"/>
      <c r="F172" s="177">
        <v>792000</v>
      </c>
      <c r="G172" s="177">
        <v>792000</v>
      </c>
      <c r="H172" s="177"/>
      <c r="I172" s="62"/>
    </row>
    <row r="173" spans="1:9" ht="15">
      <c r="A173" s="90"/>
      <c r="B173" s="90"/>
      <c r="C173" s="90"/>
      <c r="D173" s="90"/>
      <c r="E173" s="90"/>
      <c r="F173" s="91"/>
      <c r="G173" s="91"/>
      <c r="H173" s="91"/>
      <c r="I173" s="62"/>
    </row>
    <row r="174" spans="1:10" ht="15">
      <c r="A174" s="137" t="s">
        <v>234</v>
      </c>
      <c r="B174" s="146"/>
      <c r="C174" s="146"/>
      <c r="D174" s="146"/>
      <c r="E174" s="146"/>
      <c r="F174" s="138">
        <f>SUM(F157:F173)</f>
        <v>23151000</v>
      </c>
      <c r="G174" s="138">
        <f>SUM(G157:G173)</f>
        <v>23151000</v>
      </c>
      <c r="H174" s="138">
        <f>SUM(H157:H173)</f>
        <v>0</v>
      </c>
      <c r="I174" s="62"/>
      <c r="J174" s="128"/>
    </row>
    <row r="175" spans="1:9" ht="15">
      <c r="A175" s="90"/>
      <c r="B175" s="90"/>
      <c r="C175" s="90"/>
      <c r="D175" s="90"/>
      <c r="E175" s="90"/>
      <c r="F175" s="90"/>
      <c r="G175" s="90"/>
      <c r="H175" s="130"/>
      <c r="I175" s="62"/>
    </row>
    <row r="176" spans="1:9" ht="15">
      <c r="A176" s="318" t="s">
        <v>585</v>
      </c>
      <c r="B176" s="318"/>
      <c r="C176" s="318"/>
      <c r="D176" s="318"/>
      <c r="E176" s="318"/>
      <c r="F176" s="318"/>
      <c r="G176" s="318"/>
      <c r="H176" s="318"/>
      <c r="I176" s="62"/>
    </row>
    <row r="177" spans="1:9" ht="15">
      <c r="A177" s="61"/>
      <c r="B177" s="61"/>
      <c r="C177" s="61"/>
      <c r="D177" s="61"/>
      <c r="E177" s="61"/>
      <c r="F177" s="61"/>
      <c r="G177" s="61"/>
      <c r="H177" s="62"/>
      <c r="I177" s="62"/>
    </row>
    <row r="178" spans="1:9" ht="15">
      <c r="A178" s="90" t="s">
        <v>54</v>
      </c>
      <c r="B178" s="61"/>
      <c r="C178" s="61"/>
      <c r="D178" s="61"/>
      <c r="E178" s="61"/>
      <c r="F178" s="61"/>
      <c r="G178" s="61"/>
      <c r="H178" s="62"/>
      <c r="I178" s="62"/>
    </row>
    <row r="179" spans="1:9" ht="15">
      <c r="A179" t="s">
        <v>419</v>
      </c>
      <c r="B179" t="s">
        <v>464</v>
      </c>
      <c r="F179" s="12">
        <v>968000</v>
      </c>
      <c r="G179" s="12">
        <v>968000</v>
      </c>
      <c r="H179" s="12"/>
      <c r="I179" s="62"/>
    </row>
    <row r="180" spans="1:9" ht="15">
      <c r="A180" t="s">
        <v>419</v>
      </c>
      <c r="B180" t="s">
        <v>508</v>
      </c>
      <c r="F180" s="12">
        <v>456000</v>
      </c>
      <c r="G180" s="12">
        <v>456000</v>
      </c>
      <c r="H180" s="12"/>
      <c r="I180" s="62"/>
    </row>
    <row r="181" spans="1:9" ht="15">
      <c r="A181" t="s">
        <v>423</v>
      </c>
      <c r="B181" t="s">
        <v>254</v>
      </c>
      <c r="F181" s="12">
        <v>385000</v>
      </c>
      <c r="G181" s="12">
        <v>385000</v>
      </c>
      <c r="H181" s="12"/>
      <c r="I181" s="62"/>
    </row>
    <row r="182" spans="6:8" ht="12.75">
      <c r="F182" s="12"/>
      <c r="G182" s="12"/>
      <c r="H182" s="12"/>
    </row>
    <row r="183" spans="1:9" ht="15">
      <c r="A183" t="s">
        <v>439</v>
      </c>
      <c r="B183" t="s">
        <v>440</v>
      </c>
      <c r="F183" s="12"/>
      <c r="G183" s="12"/>
      <c r="H183" s="12"/>
      <c r="I183" s="62"/>
    </row>
    <row r="184" spans="1:9" ht="15">
      <c r="A184" s="90"/>
      <c r="B184" s="90" t="s">
        <v>239</v>
      </c>
      <c r="C184" s="90"/>
      <c r="D184" s="90"/>
      <c r="E184" s="90"/>
      <c r="F184" s="12">
        <v>30000</v>
      </c>
      <c r="G184" s="12">
        <v>30000</v>
      </c>
      <c r="H184" s="12"/>
      <c r="I184" s="62"/>
    </row>
    <row r="185" spans="1:9" ht="15">
      <c r="A185" s="90"/>
      <c r="B185" s="90" t="s">
        <v>500</v>
      </c>
      <c r="C185" s="90"/>
      <c r="D185" s="90"/>
      <c r="E185" s="90"/>
      <c r="F185" s="12">
        <v>10000</v>
      </c>
      <c r="G185" s="12">
        <v>10000</v>
      </c>
      <c r="H185" s="12"/>
      <c r="I185" s="62"/>
    </row>
    <row r="186" spans="1:9" ht="15">
      <c r="A186" s="90"/>
      <c r="B186" s="147" t="s">
        <v>501</v>
      </c>
      <c r="C186" s="90"/>
      <c r="D186" s="90"/>
      <c r="E186" s="90"/>
      <c r="F186" s="12">
        <v>45000</v>
      </c>
      <c r="G186" s="12">
        <v>45000</v>
      </c>
      <c r="H186" s="12"/>
      <c r="I186" s="62"/>
    </row>
    <row r="187" spans="1:9" ht="15">
      <c r="A187" s="147" t="s">
        <v>442</v>
      </c>
      <c r="B187" s="90" t="s">
        <v>502</v>
      </c>
      <c r="C187" s="147"/>
      <c r="D187" s="147"/>
      <c r="E187" s="147"/>
      <c r="F187" s="12">
        <v>50000</v>
      </c>
      <c r="G187" s="12">
        <v>50000</v>
      </c>
      <c r="H187" s="12"/>
      <c r="I187" s="148"/>
    </row>
    <row r="188" spans="1:9" ht="15">
      <c r="A188" s="147"/>
      <c r="B188" s="90" t="s">
        <v>506</v>
      </c>
      <c r="C188" s="147"/>
      <c r="D188" s="147"/>
      <c r="E188" s="147"/>
      <c r="F188" s="12">
        <v>95000</v>
      </c>
      <c r="G188" s="12">
        <v>95000</v>
      </c>
      <c r="H188" s="12"/>
      <c r="I188" s="148"/>
    </row>
    <row r="189" spans="1:9" ht="15">
      <c r="A189" s="90" t="s">
        <v>444</v>
      </c>
      <c r="B189" s="90" t="s">
        <v>503</v>
      </c>
      <c r="C189" s="90"/>
      <c r="D189" s="90"/>
      <c r="E189" s="90"/>
      <c r="F189" s="12">
        <v>80000</v>
      </c>
      <c r="G189" s="12">
        <v>80000</v>
      </c>
      <c r="H189" s="12"/>
      <c r="I189" s="62"/>
    </row>
    <row r="190" spans="1:9" ht="15">
      <c r="A190" s="90" t="s">
        <v>445</v>
      </c>
      <c r="B190" s="90" t="s">
        <v>504</v>
      </c>
      <c r="C190" s="90"/>
      <c r="D190" s="90"/>
      <c r="E190" s="90"/>
      <c r="F190" s="12">
        <v>45000</v>
      </c>
      <c r="G190" s="12">
        <v>45000</v>
      </c>
      <c r="H190" s="12"/>
      <c r="I190" s="62"/>
    </row>
    <row r="191" spans="1:9" ht="15">
      <c r="A191" s="90" t="s">
        <v>448</v>
      </c>
      <c r="B191" s="90" t="s">
        <v>449</v>
      </c>
      <c r="C191" s="90"/>
      <c r="D191" s="90"/>
      <c r="E191" s="90"/>
      <c r="F191" s="12"/>
      <c r="G191" s="12"/>
      <c r="H191" s="12"/>
      <c r="I191" s="62"/>
    </row>
    <row r="192" spans="1:9" ht="15">
      <c r="A192" s="90"/>
      <c r="B192" s="90" t="s">
        <v>246</v>
      </c>
      <c r="C192" s="90"/>
      <c r="D192" s="90"/>
      <c r="E192" s="90"/>
      <c r="F192" s="12">
        <v>150000</v>
      </c>
      <c r="G192" s="12">
        <v>150000</v>
      </c>
      <c r="H192" s="12"/>
      <c r="I192" s="62"/>
    </row>
    <row r="193" spans="1:9" ht="15">
      <c r="A193" s="90"/>
      <c r="B193" s="90" t="s">
        <v>241</v>
      </c>
      <c r="C193" s="90"/>
      <c r="D193" s="90"/>
      <c r="E193" s="90"/>
      <c r="F193" s="12">
        <v>50000</v>
      </c>
      <c r="G193" s="12">
        <v>50000</v>
      </c>
      <c r="H193" s="12"/>
      <c r="I193" s="62"/>
    </row>
    <row r="194" spans="1:9" ht="15">
      <c r="A194" s="90"/>
      <c r="B194" s="90" t="s">
        <v>243</v>
      </c>
      <c r="C194" s="90"/>
      <c r="D194" s="90"/>
      <c r="E194" s="90"/>
      <c r="F194" s="12">
        <v>70000</v>
      </c>
      <c r="G194" s="12">
        <v>70000</v>
      </c>
      <c r="H194" s="12"/>
      <c r="I194" s="62"/>
    </row>
    <row r="195" spans="1:9" ht="15">
      <c r="A195" s="149" t="s">
        <v>450</v>
      </c>
      <c r="B195" s="149" t="s">
        <v>505</v>
      </c>
      <c r="C195" s="149"/>
      <c r="D195" s="149"/>
      <c r="E195" s="149"/>
      <c r="F195" s="12">
        <v>25000</v>
      </c>
      <c r="G195" s="12">
        <v>125000</v>
      </c>
      <c r="H195" s="12">
        <v>100000</v>
      </c>
      <c r="I195" s="62"/>
    </row>
    <row r="196" spans="1:9" ht="15">
      <c r="A196" s="149" t="s">
        <v>424</v>
      </c>
      <c r="B196" s="149" t="s">
        <v>507</v>
      </c>
      <c r="C196" s="149"/>
      <c r="D196" s="149"/>
      <c r="E196" s="149"/>
      <c r="F196" s="12">
        <v>70000</v>
      </c>
      <c r="G196" s="12">
        <v>70000</v>
      </c>
      <c r="H196" s="12"/>
      <c r="I196" s="62"/>
    </row>
    <row r="197" spans="1:9" ht="15">
      <c r="A197" s="149" t="s">
        <v>454</v>
      </c>
      <c r="B197" s="90" t="s">
        <v>434</v>
      </c>
      <c r="C197" s="90"/>
      <c r="D197" s="90"/>
      <c r="E197" s="90"/>
      <c r="F197" s="12">
        <v>195000</v>
      </c>
      <c r="G197" s="12">
        <v>195000</v>
      </c>
      <c r="H197" s="12"/>
      <c r="I197" s="151"/>
    </row>
    <row r="198" spans="1:8" ht="12.75">
      <c r="A198" s="137" t="s">
        <v>234</v>
      </c>
      <c r="B198" s="137"/>
      <c r="C198" s="137"/>
      <c r="D198" s="137"/>
      <c r="E198" s="137"/>
      <c r="F198" s="138">
        <f>SUM(F179:F197)</f>
        <v>2724000</v>
      </c>
      <c r="G198" s="138">
        <f>SUM(G179:G197)</f>
        <v>2824000</v>
      </c>
      <c r="H198" s="138">
        <f>SUM(H179:H197)</f>
        <v>100000</v>
      </c>
    </row>
    <row r="199" ht="12.75">
      <c r="I199" s="152"/>
    </row>
    <row r="201" spans="1:9" ht="15">
      <c r="A201" s="318" t="s">
        <v>594</v>
      </c>
      <c r="B201" s="318"/>
      <c r="C201" s="318"/>
      <c r="D201" s="318"/>
      <c r="E201" s="318"/>
      <c r="F201" s="318"/>
      <c r="G201" s="318"/>
      <c r="H201" s="318"/>
      <c r="I201" s="62"/>
    </row>
    <row r="202" spans="1:9" ht="15">
      <c r="A202" s="90"/>
      <c r="B202" s="90"/>
      <c r="C202" s="90"/>
      <c r="D202" s="90"/>
      <c r="E202" s="90"/>
      <c r="F202" s="90"/>
      <c r="G202" s="90"/>
      <c r="H202" s="130"/>
      <c r="I202" s="62"/>
    </row>
    <row r="203" spans="1:9" ht="15">
      <c r="A203" s="90" t="s">
        <v>481</v>
      </c>
      <c r="B203" s="90" t="s">
        <v>482</v>
      </c>
      <c r="C203" s="90"/>
      <c r="D203" s="90"/>
      <c r="E203" s="90"/>
      <c r="F203" s="91">
        <v>1915000</v>
      </c>
      <c r="G203" s="91">
        <v>1915000</v>
      </c>
      <c r="H203" s="91"/>
      <c r="I203" s="62"/>
    </row>
    <row r="204" spans="1:9" ht="15">
      <c r="A204" s="90" t="s">
        <v>483</v>
      </c>
      <c r="B204" s="90" t="s">
        <v>484</v>
      </c>
      <c r="C204" s="90"/>
      <c r="D204" s="90"/>
      <c r="E204" s="90"/>
      <c r="F204" s="91"/>
      <c r="G204" s="91"/>
      <c r="H204" s="91"/>
      <c r="I204" s="62"/>
    </row>
    <row r="205" spans="1:9" ht="15">
      <c r="A205" s="90">
        <v>5831111</v>
      </c>
      <c r="B205" s="90" t="s">
        <v>303</v>
      </c>
      <c r="C205" s="90"/>
      <c r="D205" s="90"/>
      <c r="E205" s="90"/>
      <c r="F205" s="91"/>
      <c r="G205" s="91"/>
      <c r="H205" s="91"/>
      <c r="I205" s="62"/>
    </row>
    <row r="206" spans="1:9" ht="15">
      <c r="A206" s="137" t="s">
        <v>234</v>
      </c>
      <c r="B206" s="137"/>
      <c r="C206" s="137"/>
      <c r="D206" s="137"/>
      <c r="E206" s="137"/>
      <c r="F206" s="138">
        <f>SUM(F203:F205)</f>
        <v>1915000</v>
      </c>
      <c r="G206" s="138">
        <f>SUM(G203:G205)</f>
        <v>1915000</v>
      </c>
      <c r="H206" s="138">
        <f>SUM(H203:H205)</f>
        <v>0</v>
      </c>
      <c r="I206" s="62"/>
    </row>
    <row r="207" spans="1:9" ht="15">
      <c r="A207" s="90"/>
      <c r="B207" s="90"/>
      <c r="C207" s="90"/>
      <c r="D207" s="90"/>
      <c r="E207" s="90"/>
      <c r="F207" s="91"/>
      <c r="G207" s="91"/>
      <c r="H207" s="91"/>
      <c r="I207" s="62"/>
    </row>
    <row r="208" spans="1:9" ht="15">
      <c r="A208" s="11"/>
      <c r="B208" s="11"/>
      <c r="C208" s="11"/>
      <c r="D208" s="11"/>
      <c r="E208" s="11"/>
      <c r="F208" s="11"/>
      <c r="G208" s="11"/>
      <c r="H208" s="11"/>
      <c r="I208" s="62"/>
    </row>
    <row r="209" spans="1:9" ht="15">
      <c r="A209" s="318" t="s">
        <v>586</v>
      </c>
      <c r="B209" s="318"/>
      <c r="C209" s="318"/>
      <c r="D209" s="318"/>
      <c r="E209" s="318"/>
      <c r="F209" s="318"/>
      <c r="G209" s="318"/>
      <c r="H209" s="318"/>
      <c r="I209" s="62"/>
    </row>
    <row r="210" spans="1:9" ht="15">
      <c r="A210" s="90"/>
      <c r="B210" s="90"/>
      <c r="C210" s="90"/>
      <c r="D210" s="90"/>
      <c r="E210" s="90"/>
      <c r="F210" s="90"/>
      <c r="G210" s="90"/>
      <c r="H210" s="130"/>
      <c r="I210" s="62"/>
    </row>
    <row r="211" spans="1:9" ht="15">
      <c r="A211" s="90" t="s">
        <v>587</v>
      </c>
      <c r="B211" s="90" t="s">
        <v>291</v>
      </c>
      <c r="C211" s="90"/>
      <c r="D211" s="90"/>
      <c r="E211" s="90"/>
      <c r="F211" s="91">
        <v>1800000</v>
      </c>
      <c r="G211" s="91">
        <v>1800000</v>
      </c>
      <c r="H211" s="91"/>
      <c r="I211" s="62"/>
    </row>
    <row r="212" spans="1:9" ht="15">
      <c r="A212" s="137" t="s">
        <v>235</v>
      </c>
      <c r="B212" s="137"/>
      <c r="C212" s="137"/>
      <c r="D212" s="137"/>
      <c r="E212" s="137"/>
      <c r="F212" s="138">
        <f>SUM(F211)</f>
        <v>1800000</v>
      </c>
      <c r="G212" s="138">
        <f>SUM(G211)</f>
        <v>1800000</v>
      </c>
      <c r="H212" s="138">
        <f>SUM(H211)</f>
        <v>0</v>
      </c>
      <c r="I212" s="62"/>
    </row>
    <row r="213" spans="1:10" ht="15">
      <c r="A213" s="90"/>
      <c r="B213" s="90"/>
      <c r="C213" s="90"/>
      <c r="D213" s="90"/>
      <c r="E213" s="90"/>
      <c r="F213" s="91"/>
      <c r="G213" s="91"/>
      <c r="H213" s="91"/>
      <c r="I213" s="62"/>
      <c r="J213" s="128"/>
    </row>
    <row r="214" spans="1:9" ht="15">
      <c r="A214" s="318" t="s">
        <v>588</v>
      </c>
      <c r="B214" s="318"/>
      <c r="C214" s="318"/>
      <c r="D214" s="318"/>
      <c r="E214" s="318"/>
      <c r="F214" s="318"/>
      <c r="G214" s="318"/>
      <c r="H214" s="318"/>
      <c r="I214" s="62"/>
    </row>
    <row r="215" spans="1:9" ht="15">
      <c r="A215" s="90"/>
      <c r="B215" s="90"/>
      <c r="C215" s="90"/>
      <c r="D215" s="90"/>
      <c r="E215" s="90"/>
      <c r="F215" s="90"/>
      <c r="G215" s="90"/>
      <c r="H215" s="130"/>
      <c r="I215" s="62"/>
    </row>
    <row r="216" spans="1:9" ht="15">
      <c r="A216" s="90" t="s">
        <v>589</v>
      </c>
      <c r="B216" s="90" t="s">
        <v>590</v>
      </c>
      <c r="C216" s="90"/>
      <c r="D216" s="90"/>
      <c r="E216" s="90"/>
      <c r="F216" s="91">
        <v>1062000</v>
      </c>
      <c r="G216" s="91">
        <v>1062000</v>
      </c>
      <c r="H216" s="91"/>
      <c r="I216" s="62"/>
    </row>
    <row r="217" spans="1:9" ht="15">
      <c r="A217" s="153" t="s">
        <v>589</v>
      </c>
      <c r="B217" s="90" t="s">
        <v>258</v>
      </c>
      <c r="C217" s="90"/>
      <c r="D217" s="90"/>
      <c r="E217" s="90"/>
      <c r="F217" s="91">
        <v>1500000</v>
      </c>
      <c r="G217" s="91">
        <v>1500000</v>
      </c>
      <c r="H217" s="91"/>
      <c r="I217" s="62"/>
    </row>
    <row r="218" spans="1:9" ht="15">
      <c r="A218" s="154" t="s">
        <v>234</v>
      </c>
      <c r="B218" s="137"/>
      <c r="C218" s="137"/>
      <c r="D218" s="137"/>
      <c r="E218" s="137"/>
      <c r="F218" s="138">
        <f>SUM(F216:F217)</f>
        <v>2562000</v>
      </c>
      <c r="G218" s="138">
        <f>SUM(G216:G217)</f>
        <v>2562000</v>
      </c>
      <c r="H218" s="138">
        <f>SUM(H216:H217)</f>
        <v>0</v>
      </c>
      <c r="I218" s="62"/>
    </row>
    <row r="219" spans="1:9" ht="15">
      <c r="A219" s="90"/>
      <c r="B219" s="90"/>
      <c r="C219" s="90"/>
      <c r="D219" s="90"/>
      <c r="E219" s="90"/>
      <c r="F219" s="91"/>
      <c r="G219" s="91"/>
      <c r="H219" s="91"/>
      <c r="I219" s="62"/>
    </row>
    <row r="220" spans="1:9" ht="15">
      <c r="A220" s="318" t="s">
        <v>591</v>
      </c>
      <c r="B220" s="318"/>
      <c r="C220" s="318"/>
      <c r="D220" s="318"/>
      <c r="E220" s="318"/>
      <c r="F220" s="318"/>
      <c r="G220" s="318"/>
      <c r="H220" s="318"/>
      <c r="I220" s="62"/>
    </row>
    <row r="221" spans="1:9" ht="15">
      <c r="A221" s="90"/>
      <c r="B221" s="90"/>
      <c r="C221" s="90"/>
      <c r="D221" s="90"/>
      <c r="E221" s="90"/>
      <c r="F221" s="90"/>
      <c r="G221" s="90"/>
      <c r="H221" s="130"/>
      <c r="I221" s="62"/>
    </row>
    <row r="222" spans="1:9" ht="15">
      <c r="A222" s="90" t="s">
        <v>592</v>
      </c>
      <c r="B222" s="90" t="s">
        <v>255</v>
      </c>
      <c r="C222" s="90"/>
      <c r="D222" s="90"/>
      <c r="E222" s="90"/>
      <c r="F222" s="91">
        <v>1044000</v>
      </c>
      <c r="G222" s="91">
        <v>1044000</v>
      </c>
      <c r="H222" s="91"/>
      <c r="I222" s="62"/>
    </row>
    <row r="223" spans="1:9" ht="15">
      <c r="A223" s="90" t="s">
        <v>592</v>
      </c>
      <c r="B223" s="90" t="s">
        <v>256</v>
      </c>
      <c r="C223" s="90"/>
      <c r="D223" s="90"/>
      <c r="E223" s="90"/>
      <c r="F223" s="91">
        <v>100000</v>
      </c>
      <c r="G223" s="91">
        <v>100000</v>
      </c>
      <c r="H223" s="91"/>
      <c r="I223" s="62"/>
    </row>
    <row r="224" spans="1:9" ht="15">
      <c r="A224" s="90" t="s">
        <v>592</v>
      </c>
      <c r="B224" s="90" t="s">
        <v>593</v>
      </c>
      <c r="C224" s="90"/>
      <c r="D224" s="90"/>
      <c r="E224" s="90"/>
      <c r="F224" s="91">
        <v>445000</v>
      </c>
      <c r="G224" s="91">
        <v>445000</v>
      </c>
      <c r="H224" s="91"/>
      <c r="I224" s="62"/>
    </row>
    <row r="225" spans="1:9" ht="15">
      <c r="A225" s="90" t="s">
        <v>592</v>
      </c>
      <c r="B225" s="90" t="s">
        <v>210</v>
      </c>
      <c r="C225" s="90"/>
      <c r="D225" s="90"/>
      <c r="E225" s="90"/>
      <c r="F225" s="91">
        <v>6127000</v>
      </c>
      <c r="G225" s="91">
        <v>6127000</v>
      </c>
      <c r="H225" s="91"/>
      <c r="I225" s="62"/>
    </row>
    <row r="226" spans="1:9" ht="15">
      <c r="A226" s="137" t="s">
        <v>234</v>
      </c>
      <c r="B226" s="137"/>
      <c r="C226" s="137"/>
      <c r="D226" s="137"/>
      <c r="E226" s="137"/>
      <c r="F226" s="138">
        <f>SUM(F222:F225)</f>
        <v>7716000</v>
      </c>
      <c r="G226" s="138">
        <f>SUM(G222:G225)</f>
        <v>7716000</v>
      </c>
      <c r="H226" s="138">
        <f>SUM(H222:H225)</f>
        <v>0</v>
      </c>
      <c r="I226" s="148"/>
    </row>
    <row r="227" spans="1:9" ht="15">
      <c r="A227" s="90"/>
      <c r="B227" s="90"/>
      <c r="C227" s="90"/>
      <c r="D227" s="90"/>
      <c r="E227" s="90"/>
      <c r="F227" s="90"/>
      <c r="G227" s="90"/>
      <c r="H227" s="130"/>
      <c r="I227" s="148"/>
    </row>
    <row r="228" spans="1:9" ht="15">
      <c r="A228" s="318" t="s">
        <v>595</v>
      </c>
      <c r="B228" s="318"/>
      <c r="C228" s="318"/>
      <c r="D228" s="318"/>
      <c r="E228" s="318"/>
      <c r="F228" s="318"/>
      <c r="G228" s="318"/>
      <c r="H228" s="318"/>
      <c r="I228" s="148"/>
    </row>
    <row r="229" spans="1:9" ht="15">
      <c r="A229" s="149" t="s">
        <v>483</v>
      </c>
      <c r="B229" s="90" t="s">
        <v>257</v>
      </c>
      <c r="C229" s="90"/>
      <c r="D229" s="90"/>
      <c r="E229" s="90"/>
      <c r="F229" s="91">
        <v>6500000</v>
      </c>
      <c r="G229" s="91">
        <v>6500000</v>
      </c>
      <c r="H229" s="91"/>
      <c r="I229" s="148"/>
    </row>
    <row r="230" spans="1:9" ht="15">
      <c r="A230" s="149" t="s">
        <v>483</v>
      </c>
      <c r="B230" s="90" t="s">
        <v>596</v>
      </c>
      <c r="C230" s="90"/>
      <c r="D230" s="90"/>
      <c r="E230" s="90"/>
      <c r="F230" s="91">
        <v>1125000</v>
      </c>
      <c r="G230" s="91">
        <v>1125000</v>
      </c>
      <c r="H230" s="91"/>
      <c r="I230" s="148"/>
    </row>
    <row r="231" spans="1:9" ht="15">
      <c r="A231" s="149"/>
      <c r="B231" s="90" t="s">
        <v>259</v>
      </c>
      <c r="C231" s="90"/>
      <c r="D231" s="90"/>
      <c r="E231" s="90"/>
      <c r="F231" s="91">
        <v>250000</v>
      </c>
      <c r="G231" s="91">
        <v>604000</v>
      </c>
      <c r="H231" s="91">
        <v>354000</v>
      </c>
      <c r="I231" s="148"/>
    </row>
    <row r="232" spans="7:9" ht="15">
      <c r="G232" s="91"/>
      <c r="H232" s="91"/>
      <c r="I232" s="148"/>
    </row>
    <row r="233" spans="1:9" ht="15">
      <c r="A233" s="137" t="s">
        <v>234</v>
      </c>
      <c r="B233" s="137"/>
      <c r="C233" s="137"/>
      <c r="D233" s="137"/>
      <c r="E233" s="137"/>
      <c r="F233" s="138">
        <f>SUM(F229:F231)</f>
        <v>7875000</v>
      </c>
      <c r="G233" s="138">
        <f>SUM(G229:G231)</f>
        <v>8229000</v>
      </c>
      <c r="H233" s="138">
        <f>SUM(H229:H231)</f>
        <v>354000</v>
      </c>
      <c r="I233" s="155"/>
    </row>
    <row r="234" spans="1:9" ht="15.75">
      <c r="A234" s="90"/>
      <c r="B234" s="90"/>
      <c r="C234" s="90"/>
      <c r="D234" s="90"/>
      <c r="E234" s="90"/>
      <c r="F234" s="90"/>
      <c r="G234" s="90"/>
      <c r="H234" s="130"/>
      <c r="I234" s="156"/>
    </row>
    <row r="235" spans="1:9" ht="12.75">
      <c r="A235" s="318" t="s">
        <v>614</v>
      </c>
      <c r="B235" s="318"/>
      <c r="C235" s="318"/>
      <c r="D235" s="318"/>
      <c r="E235" s="318"/>
      <c r="F235" s="318"/>
      <c r="G235" s="318"/>
      <c r="H235" s="318"/>
      <c r="I235" s="157"/>
    </row>
    <row r="236" spans="1:8" ht="12.75">
      <c r="A236" s="90"/>
      <c r="B236" s="90"/>
      <c r="C236" s="90"/>
      <c r="D236" s="90"/>
      <c r="E236" s="90"/>
      <c r="F236" s="90"/>
      <c r="G236" s="90"/>
      <c r="H236" s="130"/>
    </row>
    <row r="237" spans="1:8" ht="12.75">
      <c r="A237" s="90" t="s">
        <v>260</v>
      </c>
      <c r="B237" s="90"/>
      <c r="C237" s="90"/>
      <c r="D237" s="90"/>
      <c r="E237" s="90"/>
      <c r="F237" s="91">
        <v>2000000</v>
      </c>
      <c r="G237" s="91">
        <v>2000000</v>
      </c>
      <c r="H237" s="91"/>
    </row>
    <row r="238" spans="1:8" ht="12.75">
      <c r="A238" s="137" t="s">
        <v>235</v>
      </c>
      <c r="B238" s="137"/>
      <c r="C238" s="137"/>
      <c r="D238" s="137"/>
      <c r="E238" s="137"/>
      <c r="F238" s="138">
        <f>SUM(F237)</f>
        <v>2000000</v>
      </c>
      <c r="G238" s="138">
        <f>SUM(G237)</f>
        <v>2000000</v>
      </c>
      <c r="H238" s="138">
        <f>SUM(H237)</f>
        <v>0</v>
      </c>
    </row>
    <row r="239" spans="1:8" ht="12.75">
      <c r="A239" s="164"/>
      <c r="B239" s="164"/>
      <c r="C239" s="164"/>
      <c r="D239" s="164"/>
      <c r="E239" s="164"/>
      <c r="F239" s="165"/>
      <c r="G239" s="165"/>
      <c r="H239" s="165"/>
    </row>
    <row r="240" spans="1:8" ht="12.75">
      <c r="A240" s="318" t="s">
        <v>597</v>
      </c>
      <c r="B240" s="318"/>
      <c r="C240" s="318"/>
      <c r="D240" s="318"/>
      <c r="E240" s="318"/>
      <c r="F240" s="318"/>
      <c r="G240" s="318"/>
      <c r="H240" s="318"/>
    </row>
    <row r="241" spans="1:8" ht="12.75">
      <c r="A241" s="90" t="s">
        <v>419</v>
      </c>
      <c r="B241" s="90" t="s">
        <v>509</v>
      </c>
      <c r="C241" s="90"/>
      <c r="D241" s="90"/>
      <c r="E241" s="90"/>
      <c r="F241" s="12">
        <v>3552000</v>
      </c>
      <c r="G241" s="12">
        <v>3552000</v>
      </c>
      <c r="H241" s="12"/>
    </row>
    <row r="242" spans="1:8" ht="12.75">
      <c r="A242" t="s">
        <v>419</v>
      </c>
      <c r="B242" s="90" t="s">
        <v>509</v>
      </c>
      <c r="F242" s="12">
        <v>252000</v>
      </c>
      <c r="G242" s="12">
        <v>252000</v>
      </c>
      <c r="H242" s="12"/>
    </row>
    <row r="243" spans="1:8" ht="12.75">
      <c r="A243" t="s">
        <v>423</v>
      </c>
      <c r="B243" t="s">
        <v>237</v>
      </c>
      <c r="F243" s="12">
        <v>1027000</v>
      </c>
      <c r="G243" s="12">
        <v>1027000</v>
      </c>
      <c r="H243" s="12"/>
    </row>
    <row r="244" spans="1:8" ht="12.75">
      <c r="A244" t="s">
        <v>445</v>
      </c>
      <c r="B244" t="s">
        <v>487</v>
      </c>
      <c r="F244" s="12">
        <v>50000</v>
      </c>
      <c r="G244" s="12">
        <v>50000</v>
      </c>
      <c r="H244" s="12"/>
    </row>
    <row r="245" spans="1:8" ht="12.75">
      <c r="A245" t="s">
        <v>448</v>
      </c>
      <c r="B245" t="s">
        <v>449</v>
      </c>
      <c r="F245" s="12"/>
      <c r="G245" s="12"/>
      <c r="H245" s="12"/>
    </row>
    <row r="246" spans="2:8" ht="12.75">
      <c r="B246" t="s">
        <v>241</v>
      </c>
      <c r="F246" s="12">
        <v>250000</v>
      </c>
      <c r="G246" s="12">
        <v>250000</v>
      </c>
      <c r="H246" s="12"/>
    </row>
    <row r="247" spans="2:8" ht="12.75">
      <c r="B247" t="s">
        <v>242</v>
      </c>
      <c r="F247" s="12">
        <v>110000</v>
      </c>
      <c r="G247" s="12">
        <v>110000</v>
      </c>
      <c r="H247" s="12"/>
    </row>
    <row r="248" spans="2:8" ht="12.75">
      <c r="B248" t="s">
        <v>510</v>
      </c>
      <c r="F248" s="12">
        <v>350000</v>
      </c>
      <c r="G248" s="12">
        <v>350000</v>
      </c>
      <c r="H248" s="12"/>
    </row>
    <row r="249" spans="1:8" ht="12.75">
      <c r="A249" t="s">
        <v>442</v>
      </c>
      <c r="B249" t="s">
        <v>486</v>
      </c>
      <c r="F249" s="12">
        <v>300000</v>
      </c>
      <c r="G249" s="12">
        <v>300000</v>
      </c>
      <c r="H249" s="12"/>
    </row>
    <row r="250" spans="2:8" ht="12.75">
      <c r="B250" t="s">
        <v>253</v>
      </c>
      <c r="F250" s="12">
        <v>400000</v>
      </c>
      <c r="G250" s="12">
        <v>400000</v>
      </c>
      <c r="H250" s="12"/>
    </row>
    <row r="251" spans="1:8" ht="12.75">
      <c r="A251" t="s">
        <v>424</v>
      </c>
      <c r="B251" t="s">
        <v>490</v>
      </c>
      <c r="F251" s="12">
        <v>100000</v>
      </c>
      <c r="G251" s="12">
        <v>100000</v>
      </c>
      <c r="H251" s="12"/>
    </row>
    <row r="252" spans="1:8" ht="12.75">
      <c r="A252" t="s">
        <v>454</v>
      </c>
      <c r="B252" t="s">
        <v>434</v>
      </c>
      <c r="F252" s="12">
        <v>421000</v>
      </c>
      <c r="G252" s="12">
        <v>421000</v>
      </c>
      <c r="H252" s="12"/>
    </row>
    <row r="253" spans="1:8" ht="12.75">
      <c r="A253" s="137" t="s">
        <v>235</v>
      </c>
      <c r="B253" s="137"/>
      <c r="C253" s="137"/>
      <c r="D253" s="137"/>
      <c r="E253" s="137"/>
      <c r="F253" s="94">
        <f>SUM(F241:F252)</f>
        <v>6812000</v>
      </c>
      <c r="G253" s="94">
        <f>SUM(G241:G252)</f>
        <v>6812000</v>
      </c>
      <c r="H253" s="94">
        <f>SUM(H241:H252)</f>
        <v>0</v>
      </c>
    </row>
    <row r="254" spans="1:8" ht="12.75">
      <c r="A254" s="90"/>
      <c r="B254" s="90"/>
      <c r="C254" s="90"/>
      <c r="D254" s="90"/>
      <c r="E254" s="90"/>
      <c r="F254" s="91"/>
      <c r="G254" s="91"/>
      <c r="H254" s="91"/>
    </row>
    <row r="255" spans="1:8" ht="12.75">
      <c r="A255" s="318" t="s">
        <v>598</v>
      </c>
      <c r="B255" s="318"/>
      <c r="C255" s="318"/>
      <c r="D255" s="318"/>
      <c r="E255" s="318"/>
      <c r="F255" s="318"/>
      <c r="G255" s="318"/>
      <c r="H255" s="318"/>
    </row>
    <row r="256" spans="1:8" ht="15.75">
      <c r="A256" s="158"/>
      <c r="B256" s="158"/>
      <c r="C256" s="158"/>
      <c r="D256" s="158"/>
      <c r="E256" s="158"/>
      <c r="F256" s="158"/>
      <c r="G256" s="158"/>
      <c r="H256" s="159"/>
    </row>
    <row r="257" spans="1:8" ht="12.75">
      <c r="A257" s="149" t="s">
        <v>435</v>
      </c>
      <c r="B257" s="149" t="s">
        <v>262</v>
      </c>
      <c r="C257" s="149"/>
      <c r="D257" s="149"/>
      <c r="E257" s="149"/>
      <c r="F257" s="12">
        <v>3852000</v>
      </c>
      <c r="G257" s="12">
        <v>3852000</v>
      </c>
      <c r="H257" s="12"/>
    </row>
    <row r="258" spans="1:8" ht="12.75">
      <c r="A258" s="149"/>
      <c r="B258" s="149"/>
      <c r="C258" s="149"/>
      <c r="D258" s="149"/>
      <c r="E258" s="149"/>
      <c r="F258" s="12">
        <v>1080000</v>
      </c>
      <c r="G258" s="12">
        <v>1080000</v>
      </c>
      <c r="H258" s="12"/>
    </row>
    <row r="259" spans="1:5" ht="12.75">
      <c r="A259" s="149"/>
      <c r="B259" s="149" t="s">
        <v>313</v>
      </c>
      <c r="C259" s="149"/>
      <c r="D259" s="149"/>
      <c r="E259" s="149"/>
    </row>
    <row r="260" spans="1:8" ht="12.75">
      <c r="A260" s="149" t="s">
        <v>423</v>
      </c>
      <c r="B260" s="149" t="s">
        <v>237</v>
      </c>
      <c r="C260" s="149"/>
      <c r="D260" s="149"/>
      <c r="E260" s="149"/>
      <c r="F260" s="12">
        <v>1332000</v>
      </c>
      <c r="G260" s="12">
        <v>1332000</v>
      </c>
      <c r="H260" s="12"/>
    </row>
    <row r="261" spans="1:2" ht="12.75">
      <c r="A261" t="s">
        <v>442</v>
      </c>
      <c r="B261" t="s">
        <v>486</v>
      </c>
    </row>
    <row r="262" spans="1:8" ht="12.75">
      <c r="A262" s="149"/>
      <c r="B262" s="149" t="s">
        <v>253</v>
      </c>
      <c r="C262" s="149"/>
      <c r="D262" s="149"/>
      <c r="E262" s="149"/>
      <c r="F262" s="12">
        <v>250000</v>
      </c>
      <c r="G262" s="12">
        <v>250000</v>
      </c>
      <c r="H262" s="12"/>
    </row>
    <row r="263" spans="2:8" ht="12.75">
      <c r="B263" s="149" t="s">
        <v>240</v>
      </c>
      <c r="F263" s="136">
        <v>800000</v>
      </c>
      <c r="G263" s="136">
        <v>800000</v>
      </c>
      <c r="H263" s="136"/>
    </row>
    <row r="264" spans="1:8" ht="12.75">
      <c r="A264" t="s">
        <v>445</v>
      </c>
      <c r="B264" s="149" t="s">
        <v>487</v>
      </c>
      <c r="F264" s="136">
        <v>150000</v>
      </c>
      <c r="G264" s="136">
        <v>150000</v>
      </c>
      <c r="H264" s="136"/>
    </row>
    <row r="265" spans="1:2" ht="12.75">
      <c r="A265" t="s">
        <v>448</v>
      </c>
      <c r="B265" s="149" t="s">
        <v>449</v>
      </c>
    </row>
    <row r="266" spans="2:8" ht="12.75">
      <c r="B266" s="149" t="s">
        <v>246</v>
      </c>
      <c r="F266" s="136">
        <v>50000</v>
      </c>
      <c r="G266" s="136">
        <v>50000</v>
      </c>
      <c r="H266" s="136"/>
    </row>
    <row r="267" spans="1:8" ht="12.75">
      <c r="A267" s="149"/>
      <c r="B267" s="149" t="s">
        <v>241</v>
      </c>
      <c r="C267" s="324" t="s">
        <v>643</v>
      </c>
      <c r="D267" s="149"/>
      <c r="E267" s="149"/>
      <c r="F267" s="12">
        <v>250000</v>
      </c>
      <c r="G267" s="12">
        <v>250000</v>
      </c>
      <c r="H267" s="12"/>
    </row>
    <row r="268" spans="1:8" ht="12.75">
      <c r="A268" s="149"/>
      <c r="B268" s="149" t="s">
        <v>242</v>
      </c>
      <c r="C268" s="324"/>
      <c r="D268" s="149"/>
      <c r="E268" s="149"/>
      <c r="F268" s="12">
        <v>310000</v>
      </c>
      <c r="G268" s="12">
        <v>310000</v>
      </c>
      <c r="H268" s="12"/>
    </row>
    <row r="269" spans="1:8" ht="12.75">
      <c r="A269" s="149" t="s">
        <v>450</v>
      </c>
      <c r="B269" s="149" t="s">
        <v>277</v>
      </c>
      <c r="F269" s="136">
        <v>50000</v>
      </c>
      <c r="G269" s="136">
        <v>50000</v>
      </c>
      <c r="H269" s="136"/>
    </row>
    <row r="270" spans="1:8" ht="12.75">
      <c r="A270" s="149" t="s">
        <v>519</v>
      </c>
      <c r="B270" s="149" t="s">
        <v>644</v>
      </c>
      <c r="F270" s="136">
        <v>5000000</v>
      </c>
      <c r="G270" s="136">
        <v>5000000</v>
      </c>
      <c r="H270" s="136"/>
    </row>
    <row r="271" spans="1:8" ht="12.75">
      <c r="A271" t="s">
        <v>424</v>
      </c>
      <c r="B271" s="149" t="s">
        <v>645</v>
      </c>
      <c r="F271" s="136">
        <v>8000000</v>
      </c>
      <c r="G271" s="136">
        <v>8000000</v>
      </c>
      <c r="H271" s="136"/>
    </row>
    <row r="272" spans="1:8" ht="12.75">
      <c r="A272" t="s">
        <v>540</v>
      </c>
      <c r="B272" s="149" t="s">
        <v>646</v>
      </c>
      <c r="F272" s="136">
        <v>5100000</v>
      </c>
      <c r="G272" s="136">
        <v>5100000</v>
      </c>
      <c r="H272" s="136"/>
    </row>
    <row r="273" spans="1:8" ht="12.75">
      <c r="A273" s="149" t="s">
        <v>497</v>
      </c>
      <c r="B273" s="149" t="s">
        <v>647</v>
      </c>
      <c r="C273" s="149"/>
      <c r="D273" s="149"/>
      <c r="E273" s="149"/>
      <c r="F273" s="12">
        <v>2000000</v>
      </c>
      <c r="G273" s="12">
        <v>2000000</v>
      </c>
      <c r="H273" s="12"/>
    </row>
    <row r="274" spans="1:8" ht="12.75">
      <c r="A274" s="149"/>
      <c r="B274" s="149"/>
      <c r="C274" s="149" t="s">
        <v>781</v>
      </c>
      <c r="D274" s="149"/>
      <c r="E274" s="149"/>
      <c r="F274" s="12"/>
      <c r="G274" s="12">
        <v>4064000</v>
      </c>
      <c r="H274" s="12">
        <v>4064000</v>
      </c>
    </row>
    <row r="275" spans="1:8" ht="12.75">
      <c r="A275" s="149"/>
      <c r="B275" s="149"/>
      <c r="C275" s="149" t="s">
        <v>782</v>
      </c>
      <c r="D275" s="149"/>
      <c r="E275" s="149"/>
      <c r="F275" s="12"/>
      <c r="G275" s="12">
        <v>1905000</v>
      </c>
      <c r="H275" s="12">
        <v>1905000</v>
      </c>
    </row>
    <row r="276" spans="1:8" ht="12.75">
      <c r="A276" s="149"/>
      <c r="B276" s="149"/>
      <c r="C276" s="149" t="s">
        <v>787</v>
      </c>
      <c r="D276" s="149"/>
      <c r="E276" s="149"/>
      <c r="F276" s="12"/>
      <c r="G276" s="12">
        <v>2900000</v>
      </c>
      <c r="H276" s="12">
        <v>2900000</v>
      </c>
    </row>
    <row r="277" spans="1:8" ht="12.75">
      <c r="A277" s="149"/>
      <c r="B277" s="149"/>
      <c r="C277" s="149" t="s">
        <v>788</v>
      </c>
      <c r="D277" s="149"/>
      <c r="E277" s="149"/>
      <c r="F277" s="12"/>
      <c r="G277" s="12">
        <v>80000</v>
      </c>
      <c r="H277" s="12">
        <v>80000</v>
      </c>
    </row>
    <row r="278" spans="1:8" ht="12.75">
      <c r="A278" s="149"/>
      <c r="B278" s="149"/>
      <c r="C278" s="149" t="s">
        <v>789</v>
      </c>
      <c r="D278" s="149"/>
      <c r="E278" s="149"/>
      <c r="F278" s="12"/>
      <c r="G278" s="12">
        <v>600000</v>
      </c>
      <c r="H278" s="12">
        <v>600000</v>
      </c>
    </row>
    <row r="279" spans="1:8" ht="12.75">
      <c r="A279" s="149"/>
      <c r="B279" s="149"/>
      <c r="C279" s="149" t="s">
        <v>792</v>
      </c>
      <c r="D279" s="149"/>
      <c r="E279" s="149"/>
      <c r="F279" s="12"/>
      <c r="G279" s="12">
        <v>3810000</v>
      </c>
      <c r="H279" s="12">
        <v>3810000</v>
      </c>
    </row>
    <row r="280" spans="1:8" ht="12.75">
      <c r="A280" s="149"/>
      <c r="B280" s="149"/>
      <c r="C280" s="149" t="s">
        <v>793</v>
      </c>
      <c r="D280" s="149"/>
      <c r="E280" s="149"/>
      <c r="F280" s="12"/>
      <c r="G280" s="12">
        <v>883000</v>
      </c>
      <c r="H280" s="12">
        <v>883000</v>
      </c>
    </row>
    <row r="281" spans="1:8" ht="12.75">
      <c r="A281" s="149"/>
      <c r="B281" s="149"/>
      <c r="C281" s="149" t="s">
        <v>794</v>
      </c>
      <c r="D281" s="149"/>
      <c r="E281" s="149"/>
      <c r="F281" s="12"/>
      <c r="G281" s="12">
        <v>230000</v>
      </c>
      <c r="H281" s="12">
        <v>230000</v>
      </c>
    </row>
    <row r="282" spans="1:8" ht="12.75">
      <c r="A282" s="149"/>
      <c r="B282" s="149"/>
      <c r="C282" s="149" t="s">
        <v>795</v>
      </c>
      <c r="D282" s="149"/>
      <c r="E282" s="149"/>
      <c r="F282" s="12"/>
      <c r="G282" s="12">
        <v>3108000</v>
      </c>
      <c r="H282" s="12">
        <v>3108000</v>
      </c>
    </row>
    <row r="283" spans="1:8" ht="12.75">
      <c r="A283" s="149"/>
      <c r="B283" s="149"/>
      <c r="C283" s="149" t="s">
        <v>797</v>
      </c>
      <c r="D283" s="149"/>
      <c r="E283" s="149"/>
      <c r="F283" s="12"/>
      <c r="G283" s="12">
        <v>3457000</v>
      </c>
      <c r="H283" s="12">
        <v>3457000</v>
      </c>
    </row>
    <row r="284" spans="1:8" ht="12.75">
      <c r="A284" s="149" t="s">
        <v>454</v>
      </c>
      <c r="B284" s="149" t="s">
        <v>434</v>
      </c>
      <c r="C284" s="149"/>
      <c r="D284" s="149"/>
      <c r="E284" s="149"/>
      <c r="F284" s="12">
        <v>5929000</v>
      </c>
      <c r="G284" s="12">
        <v>5929000</v>
      </c>
      <c r="H284" s="12"/>
    </row>
    <row r="285" spans="1:8" ht="12.75">
      <c r="A285" s="149" t="s">
        <v>466</v>
      </c>
      <c r="B285" s="149" t="s">
        <v>539</v>
      </c>
      <c r="C285" s="149"/>
      <c r="D285" s="149"/>
      <c r="E285" s="149"/>
      <c r="F285" s="12">
        <v>432000</v>
      </c>
      <c r="G285" s="12">
        <v>432000</v>
      </c>
      <c r="H285" s="12"/>
    </row>
    <row r="286" spans="1:8" ht="12.75">
      <c r="A286" s="149"/>
      <c r="B286" s="149"/>
      <c r="C286" s="149"/>
      <c r="D286" s="149"/>
      <c r="E286" s="149"/>
      <c r="F286" s="12"/>
      <c r="G286" s="12"/>
      <c r="H286" s="12"/>
    </row>
    <row r="287" spans="1:8" ht="12.75">
      <c r="A287" s="149" t="s">
        <v>426</v>
      </c>
      <c r="B287" s="149" t="s">
        <v>528</v>
      </c>
      <c r="C287" s="149"/>
      <c r="D287" s="149"/>
      <c r="E287" s="149"/>
      <c r="F287" s="12">
        <v>300000</v>
      </c>
      <c r="G287" s="12">
        <v>300000</v>
      </c>
      <c r="H287" s="12"/>
    </row>
    <row r="288" spans="1:8" ht="12.75">
      <c r="A288" s="149" t="s">
        <v>428</v>
      </c>
      <c r="B288" s="149" t="s">
        <v>457</v>
      </c>
      <c r="C288" s="149"/>
      <c r="D288" s="149"/>
      <c r="E288" s="149"/>
      <c r="F288" s="12">
        <v>81000</v>
      </c>
      <c r="G288" s="12">
        <v>81000</v>
      </c>
      <c r="H288" s="12"/>
    </row>
    <row r="289" spans="1:8" ht="12.75">
      <c r="A289" s="149"/>
      <c r="B289" s="149"/>
      <c r="C289" s="149"/>
      <c r="D289" s="149"/>
      <c r="E289" s="149"/>
      <c r="G289" s="150"/>
      <c r="H289" s="12"/>
    </row>
    <row r="290" spans="1:8" ht="12.75">
      <c r="A290" s="160" t="s">
        <v>235</v>
      </c>
      <c r="B290" s="160"/>
      <c r="C290" s="160"/>
      <c r="D290" s="160"/>
      <c r="E290" s="160"/>
      <c r="F290" s="160">
        <f>SUM(F257:F289)</f>
        <v>34966000</v>
      </c>
      <c r="G290" s="160">
        <f>SUM(G257:G289)</f>
        <v>56003000</v>
      </c>
      <c r="H290" s="160">
        <f>SUM(H257:H289)</f>
        <v>21037000</v>
      </c>
    </row>
    <row r="293" spans="1:8" ht="12.75">
      <c r="A293" s="317" t="s">
        <v>599</v>
      </c>
      <c r="B293" s="317"/>
      <c r="C293" s="317"/>
      <c r="D293" s="317"/>
      <c r="E293" s="317"/>
      <c r="F293" s="317"/>
      <c r="G293" s="317"/>
      <c r="H293" s="317"/>
    </row>
    <row r="294" spans="1:8" ht="12.75">
      <c r="A294" s="161"/>
      <c r="B294" s="121"/>
      <c r="C294" s="121"/>
      <c r="D294" s="121"/>
      <c r="E294" s="121"/>
      <c r="F294" s="121"/>
      <c r="G294" s="121"/>
      <c r="H294" s="121"/>
    </row>
    <row r="295" spans="1:8" ht="12.75">
      <c r="A295" s="162">
        <v>37315</v>
      </c>
      <c r="B295" s="162" t="s">
        <v>263</v>
      </c>
      <c r="C295" s="162"/>
      <c r="D295" s="162"/>
      <c r="E295" s="162"/>
      <c r="F295" s="176">
        <v>2500000</v>
      </c>
      <c r="G295" s="163">
        <v>2500000</v>
      </c>
      <c r="H295" s="163"/>
    </row>
    <row r="296" spans="1:8" ht="12.75">
      <c r="A296" s="137" t="s">
        <v>235</v>
      </c>
      <c r="B296" s="137"/>
      <c r="C296" s="137"/>
      <c r="D296" s="137"/>
      <c r="E296" s="137"/>
      <c r="F296" s="138">
        <v>2500000</v>
      </c>
      <c r="G296" s="138">
        <v>2500000</v>
      </c>
      <c r="H296" s="138"/>
    </row>
    <row r="299" spans="1:8" ht="12.75">
      <c r="A299" s="318" t="s">
        <v>600</v>
      </c>
      <c r="B299" s="318"/>
      <c r="C299" s="318"/>
      <c r="D299" s="318"/>
      <c r="E299" s="318"/>
      <c r="F299" s="318"/>
      <c r="G299" s="318"/>
      <c r="H299" s="318"/>
    </row>
    <row r="301" spans="1:8" ht="12.75">
      <c r="A301">
        <v>38115</v>
      </c>
      <c r="B301" t="s">
        <v>264</v>
      </c>
      <c r="D301" t="s">
        <v>315</v>
      </c>
      <c r="F301" s="12">
        <v>200000</v>
      </c>
      <c r="G301" s="12">
        <v>200000</v>
      </c>
      <c r="H301" s="12"/>
    </row>
    <row r="302" spans="4:8" ht="12.75">
      <c r="D302" t="s">
        <v>26</v>
      </c>
      <c r="F302" s="12">
        <v>4000000</v>
      </c>
      <c r="G302" s="12">
        <v>4000000</v>
      </c>
      <c r="H302" s="12"/>
    </row>
    <row r="303" spans="4:8" ht="12.75">
      <c r="D303" t="s">
        <v>316</v>
      </c>
      <c r="F303" s="12">
        <v>3000000</v>
      </c>
      <c r="G303" s="12">
        <v>3000000</v>
      </c>
      <c r="H303" s="12"/>
    </row>
    <row r="304" spans="4:8" ht="12.75">
      <c r="D304" t="s">
        <v>317</v>
      </c>
      <c r="F304" s="12">
        <v>100000</v>
      </c>
      <c r="G304" s="12">
        <v>100000</v>
      </c>
      <c r="H304" s="12"/>
    </row>
    <row r="305" spans="1:8" ht="12.75">
      <c r="A305" s="137" t="s">
        <v>235</v>
      </c>
      <c r="B305" s="137"/>
      <c r="C305" s="137"/>
      <c r="D305" s="137"/>
      <c r="E305" s="137"/>
      <c r="F305" s="138">
        <f>SUM(F301:F304)</f>
        <v>7300000</v>
      </c>
      <c r="G305" s="138">
        <f>SUM(G301:G304)</f>
        <v>7300000</v>
      </c>
      <c r="H305" s="138">
        <f>SUM(H301:H304)</f>
        <v>0</v>
      </c>
    </row>
    <row r="307" spans="1:8" ht="12.75">
      <c r="A307" s="318" t="s">
        <v>601</v>
      </c>
      <c r="B307" s="318"/>
      <c r="C307" s="318"/>
      <c r="D307" s="318"/>
      <c r="E307" s="318"/>
      <c r="F307" s="318"/>
      <c r="G307" s="318"/>
      <c r="H307" s="318"/>
    </row>
    <row r="308" ht="12.75">
      <c r="H308" s="26"/>
    </row>
    <row r="309" spans="1:8" ht="12.75">
      <c r="A309" t="s">
        <v>419</v>
      </c>
      <c r="B309" t="s">
        <v>420</v>
      </c>
      <c r="D309" t="s">
        <v>421</v>
      </c>
      <c r="F309" s="12">
        <v>5344000</v>
      </c>
      <c r="G309" s="12">
        <v>5344000</v>
      </c>
      <c r="H309" s="12"/>
    </row>
    <row r="310" spans="4:8" ht="12.75">
      <c r="D310" t="s">
        <v>422</v>
      </c>
      <c r="F310" s="12">
        <v>6957000</v>
      </c>
      <c r="G310" s="12">
        <v>6957000</v>
      </c>
      <c r="H310" s="12"/>
    </row>
    <row r="311" spans="1:8" ht="12.75">
      <c r="A311" t="s">
        <v>423</v>
      </c>
      <c r="B311" t="s">
        <v>251</v>
      </c>
      <c r="F311" s="12">
        <v>3321000</v>
      </c>
      <c r="G311" s="12">
        <v>3321000</v>
      </c>
      <c r="H311" s="12"/>
    </row>
    <row r="312" spans="1:8" ht="12.75">
      <c r="A312" s="137" t="s">
        <v>234</v>
      </c>
      <c r="B312" s="137"/>
      <c r="C312" s="137"/>
      <c r="D312" s="137"/>
      <c r="E312" s="137"/>
      <c r="F312" s="138">
        <f>SUM(F309:F311)</f>
        <v>15622000</v>
      </c>
      <c r="G312" s="138">
        <f>SUM(G309:G311)</f>
        <v>15622000</v>
      </c>
      <c r="H312" s="138">
        <f>SUM(H309:H311)</f>
        <v>0</v>
      </c>
    </row>
    <row r="314" spans="1:8" ht="12.75">
      <c r="A314" s="318" t="s">
        <v>602</v>
      </c>
      <c r="B314" s="318"/>
      <c r="C314" s="318"/>
      <c r="D314" s="318"/>
      <c r="E314" s="318"/>
      <c r="F314" s="318"/>
      <c r="G314" s="318"/>
      <c r="H314" s="318"/>
    </row>
    <row r="315" spans="9:10" ht="12.75">
      <c r="I315" s="162"/>
      <c r="J315" s="162"/>
    </row>
    <row r="316" spans="3:10" ht="12.75">
      <c r="C316" t="s">
        <v>336</v>
      </c>
      <c r="F316" s="12"/>
      <c r="G316" s="12"/>
      <c r="H316" s="12"/>
      <c r="I316" s="162"/>
      <c r="J316" s="162"/>
    </row>
    <row r="317" ht="12.75" hidden="1"/>
    <row r="318" ht="12.75" hidden="1"/>
    <row r="319" ht="12.75" hidden="1"/>
    <row r="320" ht="12.75" hidden="1"/>
    <row r="321" ht="12.75" hidden="1"/>
    <row r="323" spans="1:8" ht="12.75">
      <c r="A323" s="137"/>
      <c r="B323" s="137"/>
      <c r="C323" s="137"/>
      <c r="D323" s="137"/>
      <c r="E323" s="137"/>
      <c r="F323" s="94">
        <f>SUM(F315:F322)</f>
        <v>0</v>
      </c>
      <c r="G323" s="94">
        <f>SUM(G315:G322)</f>
        <v>0</v>
      </c>
      <c r="H323" s="94">
        <f>SUM(H315:H322)</f>
        <v>0</v>
      </c>
    </row>
    <row r="325" spans="1:8" ht="12.75">
      <c r="A325" s="318" t="s">
        <v>603</v>
      </c>
      <c r="B325" s="318"/>
      <c r="C325" s="318"/>
      <c r="D325" s="318"/>
      <c r="E325" s="318"/>
      <c r="F325" s="318"/>
      <c r="G325" s="318"/>
      <c r="H325" s="318"/>
    </row>
    <row r="327" spans="1:10" ht="12.75">
      <c r="A327" t="s">
        <v>669</v>
      </c>
      <c r="B327" t="s">
        <v>318</v>
      </c>
      <c r="F327" s="12">
        <v>14726000</v>
      </c>
      <c r="G327" s="12">
        <v>20508500</v>
      </c>
      <c r="H327" s="12">
        <v>5782500</v>
      </c>
      <c r="J327" s="128"/>
    </row>
    <row r="328" spans="1:10" ht="12.75">
      <c r="A328" t="s">
        <v>669</v>
      </c>
      <c r="B328" t="s">
        <v>668</v>
      </c>
      <c r="F328" s="12">
        <v>1500000</v>
      </c>
      <c r="G328" s="12">
        <v>1500000</v>
      </c>
      <c r="H328" s="12"/>
      <c r="J328" s="128"/>
    </row>
    <row r="329" spans="2:10" ht="12.75">
      <c r="B329" t="s">
        <v>783</v>
      </c>
      <c r="F329" s="12"/>
      <c r="G329" s="12">
        <v>2226030</v>
      </c>
      <c r="H329" s="12">
        <v>2226030</v>
      </c>
      <c r="J329" s="128"/>
    </row>
    <row r="330" spans="2:10" ht="12.75">
      <c r="B330" t="s">
        <v>796</v>
      </c>
      <c r="F330" s="12"/>
      <c r="G330" s="12">
        <v>20000000</v>
      </c>
      <c r="H330" s="12">
        <v>20000000</v>
      </c>
      <c r="J330" s="128"/>
    </row>
    <row r="331" spans="1:10" ht="12.75">
      <c r="A331" t="s">
        <v>669</v>
      </c>
      <c r="B331" t="s">
        <v>667</v>
      </c>
      <c r="F331" s="12">
        <v>5000000</v>
      </c>
      <c r="G331" s="12">
        <v>1970000</v>
      </c>
      <c r="H331" s="12">
        <v>-3030000</v>
      </c>
      <c r="J331" s="128"/>
    </row>
    <row r="332" spans="1:8" ht="12.75">
      <c r="A332" t="s">
        <v>670</v>
      </c>
      <c r="B332" t="s">
        <v>319</v>
      </c>
      <c r="D332" t="s">
        <v>279</v>
      </c>
      <c r="F332" s="12">
        <v>100000</v>
      </c>
      <c r="G332" s="12">
        <v>100000</v>
      </c>
      <c r="H332" s="12"/>
    </row>
    <row r="333" spans="4:8" ht="12.75">
      <c r="D333" t="s">
        <v>280</v>
      </c>
      <c r="F333" s="12">
        <v>150000</v>
      </c>
      <c r="G333" s="12">
        <v>150000</v>
      </c>
      <c r="H333" s="12"/>
    </row>
    <row r="334" spans="4:8" ht="12.75">
      <c r="D334" t="s">
        <v>648</v>
      </c>
      <c r="F334" s="12">
        <v>200000</v>
      </c>
      <c r="G334" s="12">
        <v>200000</v>
      </c>
      <c r="H334" s="12"/>
    </row>
    <row r="335" spans="4:8" ht="12.75">
      <c r="D335" t="s">
        <v>281</v>
      </c>
      <c r="F335" s="12">
        <v>1010000</v>
      </c>
      <c r="G335" s="12">
        <v>1010000</v>
      </c>
      <c r="H335" s="12"/>
    </row>
    <row r="336" spans="4:8" ht="12.75">
      <c r="D336" t="s">
        <v>320</v>
      </c>
      <c r="F336" s="12">
        <v>1606000</v>
      </c>
      <c r="G336" s="12">
        <v>1606000</v>
      </c>
      <c r="H336" s="12"/>
    </row>
    <row r="337" spans="4:8" ht="12.75">
      <c r="D337" t="s">
        <v>649</v>
      </c>
      <c r="F337" s="12">
        <v>1837000</v>
      </c>
      <c r="G337" s="12">
        <v>4976000</v>
      </c>
      <c r="H337" s="12">
        <v>3139160</v>
      </c>
    </row>
    <row r="338" spans="4:8" ht="12.75">
      <c r="D338" t="s">
        <v>776</v>
      </c>
      <c r="F338" s="12"/>
      <c r="G338" s="12">
        <v>4500000</v>
      </c>
      <c r="H338" s="12">
        <v>4500000</v>
      </c>
    </row>
    <row r="339" spans="4:8" ht="12.75">
      <c r="D339" t="s">
        <v>671</v>
      </c>
      <c r="F339" s="12">
        <v>1600000</v>
      </c>
      <c r="G339" s="12">
        <v>5000000</v>
      </c>
      <c r="H339" s="12">
        <v>3399728</v>
      </c>
    </row>
    <row r="340" spans="4:8" ht="12.75">
      <c r="D340" t="s">
        <v>665</v>
      </c>
      <c r="F340" s="12">
        <v>1600000</v>
      </c>
      <c r="G340" s="12">
        <v>1800000</v>
      </c>
      <c r="H340" s="12">
        <v>200000</v>
      </c>
    </row>
    <row r="341" spans="4:8" ht="12.75">
      <c r="D341" t="s">
        <v>756</v>
      </c>
      <c r="F341" s="12"/>
      <c r="G341" s="12">
        <v>2607000</v>
      </c>
      <c r="H341" s="12">
        <v>2607056</v>
      </c>
    </row>
    <row r="342" spans="4:8" ht="12.75">
      <c r="D342" t="s">
        <v>757</v>
      </c>
      <c r="F342" s="12"/>
      <c r="G342" s="12">
        <v>3438000</v>
      </c>
      <c r="H342" s="12">
        <v>3437796</v>
      </c>
    </row>
    <row r="343" spans="3:7" ht="12.75">
      <c r="C343" t="s">
        <v>337</v>
      </c>
      <c r="F343" s="136"/>
      <c r="G343" s="12"/>
    </row>
    <row r="344" spans="1:8" ht="12.75">
      <c r="A344" s="137" t="s">
        <v>234</v>
      </c>
      <c r="B344" s="137"/>
      <c r="C344" s="137"/>
      <c r="D344" s="137"/>
      <c r="E344" s="137"/>
      <c r="F344" s="94">
        <f>SUM(F327:F343)</f>
        <v>29329000</v>
      </c>
      <c r="G344" s="94">
        <f>SUM(G327:G343)+470</f>
        <v>71592000</v>
      </c>
      <c r="H344" s="94">
        <f>SUM(H327:H343)+730</f>
        <v>42263000</v>
      </c>
    </row>
    <row r="346" spans="13:20" ht="12.75" hidden="1">
      <c r="M346" s="318"/>
      <c r="N346" s="318"/>
      <c r="O346" s="318"/>
      <c r="P346" s="318"/>
      <c r="Q346" s="318"/>
      <c r="R346" s="318"/>
      <c r="S346" s="318"/>
      <c r="T346" s="318"/>
    </row>
    <row r="347" ht="12.75" hidden="1"/>
    <row r="348" ht="12.75" hidden="1">
      <c r="T348" s="136"/>
    </row>
    <row r="349" ht="12.75" hidden="1">
      <c r="T349" s="136"/>
    </row>
    <row r="350" ht="12.75" hidden="1">
      <c r="T350" s="136"/>
    </row>
    <row r="351" ht="12.75" hidden="1">
      <c r="T351" s="136"/>
    </row>
    <row r="352" ht="12.75" hidden="1">
      <c r="T352" s="136"/>
    </row>
    <row r="353" spans="13:20" ht="12.75" hidden="1">
      <c r="M353" s="164"/>
      <c r="N353" s="164"/>
      <c r="O353" s="164"/>
      <c r="P353" s="164"/>
      <c r="Q353" s="164"/>
      <c r="R353" s="164"/>
      <c r="S353" s="164"/>
      <c r="T353" s="165"/>
    </row>
    <row r="354" spans="1:8" ht="12.75">
      <c r="A354" s="164"/>
      <c r="B354" s="164"/>
      <c r="C354" s="164"/>
      <c r="D354" s="164"/>
      <c r="E354" s="164"/>
      <c r="F354" s="164"/>
      <c r="G354" s="164"/>
      <c r="H354" s="165"/>
    </row>
    <row r="355" spans="1:8" ht="12.75">
      <c r="A355" s="325"/>
      <c r="B355" s="325"/>
      <c r="C355" s="325"/>
      <c r="D355" s="325"/>
      <c r="E355" s="325"/>
      <c r="F355" s="325"/>
      <c r="G355" s="325"/>
      <c r="H355" s="325"/>
    </row>
    <row r="356" spans="1:8" ht="12.75" hidden="1">
      <c r="A356" s="164"/>
      <c r="B356" s="164"/>
      <c r="C356" s="164"/>
      <c r="D356" s="164"/>
      <c r="E356" s="164"/>
      <c r="F356" s="164"/>
      <c r="G356" s="164"/>
      <c r="H356" s="165"/>
    </row>
    <row r="357" spans="1:8" ht="12.75" hidden="1">
      <c r="A357" s="166"/>
      <c r="B357" s="166"/>
      <c r="C357" s="166"/>
      <c r="D357" s="166"/>
      <c r="E357" s="166"/>
      <c r="F357" s="166"/>
      <c r="G357" s="166"/>
      <c r="H357" s="167"/>
    </row>
    <row r="358" spans="1:8" ht="12.75" hidden="1">
      <c r="A358" s="166"/>
      <c r="B358" s="166"/>
      <c r="C358" s="166"/>
      <c r="D358" s="166"/>
      <c r="E358" s="166"/>
      <c r="F358" s="166"/>
      <c r="G358" s="166"/>
      <c r="H358" s="167"/>
    </row>
    <row r="359" spans="1:8" ht="12.75" hidden="1">
      <c r="A359" s="166"/>
      <c r="B359" s="166"/>
      <c r="C359" s="166"/>
      <c r="D359" s="166"/>
      <c r="E359" s="166"/>
      <c r="F359" s="166"/>
      <c r="G359" s="166"/>
      <c r="H359" s="167"/>
    </row>
    <row r="360" spans="1:8" ht="12.75" hidden="1">
      <c r="A360" s="164"/>
      <c r="B360" s="164"/>
      <c r="C360" s="164"/>
      <c r="D360" s="164"/>
      <c r="E360" s="164"/>
      <c r="F360" s="164"/>
      <c r="G360" s="164"/>
      <c r="H360" s="165"/>
    </row>
    <row r="361" ht="12.75" hidden="1"/>
    <row r="362" spans="1:8" ht="12.75" hidden="1">
      <c r="A362" s="164"/>
      <c r="B362" s="164"/>
      <c r="C362" s="164"/>
      <c r="D362" s="164"/>
      <c r="E362" s="164"/>
      <c r="F362" s="164"/>
      <c r="G362" s="164"/>
      <c r="H362" s="165"/>
    </row>
    <row r="363" ht="12.75" hidden="1"/>
    <row r="364" spans="1:8" ht="12.75">
      <c r="A364" s="318" t="s">
        <v>607</v>
      </c>
      <c r="B364" s="318"/>
      <c r="C364" s="318"/>
      <c r="D364" s="318"/>
      <c r="E364" s="318"/>
      <c r="F364" s="318"/>
      <c r="G364" s="318"/>
      <c r="H364" s="318"/>
    </row>
    <row r="366" ht="12.75">
      <c r="A366" t="s">
        <v>84</v>
      </c>
    </row>
    <row r="367" spans="1:8" ht="12.75">
      <c r="A367" t="s">
        <v>435</v>
      </c>
      <c r="B367" t="s">
        <v>436</v>
      </c>
      <c r="F367" s="12">
        <v>1504000</v>
      </c>
      <c r="G367" s="12">
        <v>2549000</v>
      </c>
      <c r="H367" s="12">
        <v>1045200</v>
      </c>
    </row>
    <row r="368" spans="1:8" ht="12.75">
      <c r="A368" t="s">
        <v>435</v>
      </c>
      <c r="B368" t="s">
        <v>475</v>
      </c>
      <c r="F368" s="12">
        <v>240000</v>
      </c>
      <c r="G368" s="12">
        <v>240000</v>
      </c>
      <c r="H368" s="12"/>
    </row>
    <row r="369" spans="1:8" ht="12.75">
      <c r="A369" t="s">
        <v>435</v>
      </c>
      <c r="B369" t="s">
        <v>312</v>
      </c>
      <c r="F369" s="12">
        <v>350000</v>
      </c>
      <c r="G369" s="12">
        <v>350000</v>
      </c>
      <c r="H369" s="12"/>
    </row>
    <row r="370" spans="1:8" ht="12.75">
      <c r="A370" t="s">
        <v>479</v>
      </c>
      <c r="B370" t="s">
        <v>480</v>
      </c>
      <c r="F370" s="12">
        <v>188000</v>
      </c>
      <c r="G370" s="12">
        <v>188000</v>
      </c>
      <c r="H370" s="12"/>
    </row>
    <row r="371" spans="1:8" ht="12.75">
      <c r="A371" s="10" t="s">
        <v>476</v>
      </c>
      <c r="B371" s="10" t="s">
        <v>477</v>
      </c>
      <c r="C371" s="10"/>
      <c r="D371" s="10"/>
      <c r="E371" s="10"/>
      <c r="F371" s="67">
        <f>SUM(F367:F370)</f>
        <v>2282000</v>
      </c>
      <c r="G371" s="67">
        <f>SUM(G367:G370)</f>
        <v>3327000</v>
      </c>
      <c r="H371" s="67"/>
    </row>
    <row r="372" spans="1:8" ht="12.75">
      <c r="A372" s="10" t="s">
        <v>478</v>
      </c>
      <c r="B372" s="10" t="s">
        <v>491</v>
      </c>
      <c r="C372" s="10"/>
      <c r="D372" s="10"/>
      <c r="E372" s="10"/>
      <c r="F372" s="67">
        <v>3352000</v>
      </c>
      <c r="G372" s="67">
        <v>3352000</v>
      </c>
      <c r="H372" s="67"/>
    </row>
    <row r="373" spans="1:8" ht="12.75">
      <c r="A373" s="10" t="s">
        <v>423</v>
      </c>
      <c r="B373" s="10" t="s">
        <v>251</v>
      </c>
      <c r="C373" s="10"/>
      <c r="D373" s="10"/>
      <c r="E373" s="10"/>
      <c r="F373" s="67">
        <v>1521000</v>
      </c>
      <c r="G373" s="67">
        <v>1804000</v>
      </c>
      <c r="H373" s="67">
        <v>283000</v>
      </c>
    </row>
    <row r="374" spans="6:8" ht="12.75">
      <c r="F374" s="12"/>
      <c r="G374" s="12"/>
      <c r="H374" s="12"/>
    </row>
    <row r="375" spans="2:9" ht="12.75">
      <c r="B375" s="10"/>
      <c r="F375" s="12"/>
      <c r="G375" s="12"/>
      <c r="H375" s="12"/>
      <c r="I375" s="26"/>
    </row>
    <row r="376" spans="1:9" ht="12.75">
      <c r="A376" t="s">
        <v>439</v>
      </c>
      <c r="B376" t="s">
        <v>493</v>
      </c>
      <c r="F376" s="12">
        <v>100000</v>
      </c>
      <c r="G376" s="12">
        <v>100000</v>
      </c>
      <c r="H376" s="12"/>
      <c r="I376" s="26"/>
    </row>
    <row r="377" spans="1:8" ht="12.75">
      <c r="A377" t="s">
        <v>492</v>
      </c>
      <c r="B377" t="s">
        <v>494</v>
      </c>
      <c r="F377" s="12">
        <v>50000</v>
      </c>
      <c r="G377" s="12">
        <v>50000</v>
      </c>
      <c r="H377" s="12"/>
    </row>
    <row r="378" spans="1:8" ht="12.75">
      <c r="A378" t="s">
        <v>495</v>
      </c>
      <c r="B378" t="s">
        <v>496</v>
      </c>
      <c r="F378" s="12">
        <v>200000</v>
      </c>
      <c r="G378" s="12">
        <v>200000</v>
      </c>
      <c r="H378" s="12"/>
    </row>
    <row r="379" spans="1:8" ht="12.75">
      <c r="A379" t="s">
        <v>424</v>
      </c>
      <c r="B379" t="s">
        <v>465</v>
      </c>
      <c r="F379" s="12">
        <v>200000</v>
      </c>
      <c r="G379" s="12">
        <v>200000</v>
      </c>
      <c r="H379" s="12"/>
    </row>
    <row r="380" spans="2:8" ht="12.75">
      <c r="B380" t="s">
        <v>499</v>
      </c>
      <c r="F380" s="12">
        <v>1500000</v>
      </c>
      <c r="G380" s="12">
        <v>2500000</v>
      </c>
      <c r="H380" s="12">
        <v>1000000</v>
      </c>
    </row>
    <row r="381" spans="1:8" ht="12.75">
      <c r="A381" t="s">
        <v>497</v>
      </c>
      <c r="B381" t="s">
        <v>498</v>
      </c>
      <c r="F381" s="12">
        <v>1000000</v>
      </c>
      <c r="G381" s="12">
        <v>1000000</v>
      </c>
      <c r="H381" s="12"/>
    </row>
    <row r="382" spans="1:8" ht="12.75">
      <c r="A382" t="s">
        <v>454</v>
      </c>
      <c r="B382" t="s">
        <v>434</v>
      </c>
      <c r="F382" s="12">
        <v>770000</v>
      </c>
      <c r="G382" s="12">
        <v>770000</v>
      </c>
      <c r="H382" s="12"/>
    </row>
    <row r="383" spans="6:8" ht="12.75">
      <c r="F383" s="12"/>
      <c r="G383" s="136"/>
      <c r="H383" s="12"/>
    </row>
    <row r="384" spans="6:8" ht="12.75">
      <c r="F384" s="136"/>
      <c r="G384" s="136"/>
      <c r="H384" s="12"/>
    </row>
    <row r="385" spans="6:8" ht="12.75">
      <c r="F385" s="136"/>
      <c r="G385" s="136"/>
      <c r="H385" s="136"/>
    </row>
    <row r="386" spans="1:8" ht="12.75">
      <c r="A386" s="137" t="s">
        <v>234</v>
      </c>
      <c r="B386" s="137"/>
      <c r="C386" s="137"/>
      <c r="D386" s="137"/>
      <c r="E386" s="137"/>
      <c r="F386" s="138">
        <f>SUM(F371:F385)</f>
        <v>10975000</v>
      </c>
      <c r="G386" s="138">
        <f>SUM(G371:G385)</f>
        <v>13303000</v>
      </c>
      <c r="H386" s="138">
        <f>SUM(H367:H384)-200</f>
        <v>2328000</v>
      </c>
    </row>
    <row r="388" spans="1:9" ht="12.75">
      <c r="A388" s="317" t="s">
        <v>604</v>
      </c>
      <c r="B388" s="317"/>
      <c r="C388" s="317"/>
      <c r="D388" s="317"/>
      <c r="E388" s="317"/>
      <c r="F388" s="317"/>
      <c r="G388" s="317"/>
      <c r="H388" s="317"/>
      <c r="I388" s="168"/>
    </row>
    <row r="389" spans="1:9" ht="12.75">
      <c r="A389" s="161"/>
      <c r="B389" s="121"/>
      <c r="C389" s="121"/>
      <c r="D389" s="121"/>
      <c r="E389" s="121"/>
      <c r="F389" s="121"/>
      <c r="G389" s="121"/>
      <c r="H389" s="121"/>
      <c r="I389" s="168"/>
    </row>
    <row r="390" spans="1:9" ht="12.75">
      <c r="A390" s="149" t="s">
        <v>445</v>
      </c>
      <c r="B390" s="149" t="s">
        <v>487</v>
      </c>
      <c r="C390" s="149"/>
      <c r="D390" s="150"/>
      <c r="E390" s="150"/>
      <c r="F390" s="12">
        <v>100000</v>
      </c>
      <c r="G390" s="12">
        <v>100000</v>
      </c>
      <c r="H390" s="12"/>
      <c r="I390" s="168"/>
    </row>
    <row r="391" spans="1:9" ht="12.75">
      <c r="A391" s="149" t="s">
        <v>448</v>
      </c>
      <c r="B391" s="149" t="s">
        <v>246</v>
      </c>
      <c r="C391" s="149"/>
      <c r="D391" s="150"/>
      <c r="E391" s="150"/>
      <c r="F391" s="12">
        <v>400000</v>
      </c>
      <c r="G391" s="12">
        <v>400000</v>
      </c>
      <c r="H391" s="12"/>
      <c r="I391" s="168"/>
    </row>
    <row r="392" spans="1:9" ht="12.75">
      <c r="A392" s="149" t="s">
        <v>448</v>
      </c>
      <c r="B392" s="149" t="s">
        <v>241</v>
      </c>
      <c r="C392" s="149"/>
      <c r="D392" s="150"/>
      <c r="E392" s="150"/>
      <c r="F392" s="12">
        <v>200000</v>
      </c>
      <c r="G392" s="12">
        <v>200000</v>
      </c>
      <c r="H392" s="12"/>
      <c r="I392" s="169"/>
    </row>
    <row r="393" spans="1:9" ht="12.75">
      <c r="A393" s="149" t="s">
        <v>448</v>
      </c>
      <c r="B393" s="149" t="s">
        <v>242</v>
      </c>
      <c r="C393" s="149"/>
      <c r="D393" s="150"/>
      <c r="E393" s="150"/>
      <c r="F393" s="12">
        <v>250000</v>
      </c>
      <c r="G393" s="12">
        <v>250000</v>
      </c>
      <c r="H393" s="12"/>
      <c r="I393" s="169"/>
    </row>
    <row r="394" spans="1:9" ht="12.75">
      <c r="A394" s="149" t="s">
        <v>442</v>
      </c>
      <c r="B394" s="149" t="s">
        <v>267</v>
      </c>
      <c r="C394" s="149"/>
      <c r="D394" s="150"/>
      <c r="E394" s="150"/>
      <c r="F394" s="12">
        <v>50000</v>
      </c>
      <c r="G394" s="12">
        <v>50000</v>
      </c>
      <c r="H394" s="12"/>
      <c r="I394" s="169"/>
    </row>
    <row r="395" spans="1:9" ht="12.75">
      <c r="A395" s="149" t="s">
        <v>497</v>
      </c>
      <c r="B395" s="149" t="s">
        <v>268</v>
      </c>
      <c r="C395" s="149"/>
      <c r="D395" s="150"/>
      <c r="E395" s="150"/>
      <c r="F395" s="12"/>
      <c r="G395" s="12"/>
      <c r="H395" s="12"/>
      <c r="I395" s="169"/>
    </row>
    <row r="396" spans="1:9" ht="12.75">
      <c r="A396" s="149" t="s">
        <v>454</v>
      </c>
      <c r="B396" s="149" t="s">
        <v>434</v>
      </c>
      <c r="C396" s="149"/>
      <c r="D396" s="150"/>
      <c r="E396" s="150"/>
      <c r="F396" s="12">
        <v>270000</v>
      </c>
      <c r="G396" s="12">
        <v>270000</v>
      </c>
      <c r="H396" s="12"/>
      <c r="I396" s="169"/>
    </row>
    <row r="397" ht="12.75">
      <c r="I397" s="90"/>
    </row>
    <row r="398" spans="1:9" ht="12.75">
      <c r="A398" s="89" t="s">
        <v>235</v>
      </c>
      <c r="B398" s="63"/>
      <c r="C398" s="63"/>
      <c r="D398" s="170"/>
      <c r="E398" s="170"/>
      <c r="F398" s="170">
        <f>SUM(F390:F397)</f>
        <v>1270000</v>
      </c>
      <c r="G398" s="170">
        <f>SUM(G390:G397)</f>
        <v>1270000</v>
      </c>
      <c r="H398" s="170">
        <f>SUM(H390:H397)</f>
        <v>0</v>
      </c>
      <c r="I398" s="90"/>
    </row>
    <row r="399" ht="12.75">
      <c r="I399" s="169"/>
    </row>
    <row r="400" spans="1:9" ht="15.75">
      <c r="A400" s="158" t="s">
        <v>269</v>
      </c>
      <c r="B400" s="158"/>
      <c r="C400" s="158"/>
      <c r="D400" s="172"/>
      <c r="E400" s="172"/>
      <c r="F400" s="172">
        <f>SUM(F21+F59+F90+F107+F125+F131+F135+F153+F174+F198+F206+F212+F218+F226+F233+F238+F253+F290+F296+F305+F312+F323+F344+F386+F398)</f>
        <v>241310000</v>
      </c>
      <c r="G400" s="172">
        <f>SUM(G21+G59+G90+G107+G125+G131+G135+G153+G174+G198+G206+G212+G218+G226+G233+G238+G253+G290+G296+G305+G312+G323+G344+G386+G398)</f>
        <v>308278000</v>
      </c>
      <c r="H400" s="172">
        <f>SUM(H21+H59+H90+H107+H125+H131+H135+H153+H174+H198+H206+H212+H218+H226+H233+H238+H253+H290+H296+H305+H312+H323+H344+H386+H398)</f>
        <v>66968000</v>
      </c>
      <c r="I400" s="169"/>
    </row>
    <row r="401" ht="12.75">
      <c r="I401" s="169"/>
    </row>
    <row r="402" ht="12.75">
      <c r="I402" s="169"/>
    </row>
    <row r="403" spans="1:9" ht="15.75">
      <c r="A403" s="316" t="s">
        <v>321</v>
      </c>
      <c r="B403" s="316"/>
      <c r="C403" s="316"/>
      <c r="D403" s="316"/>
      <c r="E403" s="316"/>
      <c r="F403" s="316"/>
      <c r="G403" s="316"/>
      <c r="H403" s="316"/>
      <c r="I403" s="169"/>
    </row>
    <row r="404" spans="1:9" ht="12.75">
      <c r="A404" s="91"/>
      <c r="B404" s="91"/>
      <c r="C404" s="91"/>
      <c r="D404" s="91"/>
      <c r="E404" s="91"/>
      <c r="F404" s="91"/>
      <c r="G404" s="91"/>
      <c r="H404" s="91"/>
      <c r="I404" s="169"/>
    </row>
    <row r="405" spans="1:9" ht="12.75">
      <c r="A405" s="318" t="s">
        <v>608</v>
      </c>
      <c r="B405" s="318"/>
      <c r="C405" s="318"/>
      <c r="D405" s="318"/>
      <c r="E405" s="318"/>
      <c r="F405" s="318"/>
      <c r="G405" s="318"/>
      <c r="H405" s="318"/>
      <c r="I405" s="169"/>
    </row>
    <row r="406" spans="1:9" ht="12.75">
      <c r="A406" s="90" t="s">
        <v>426</v>
      </c>
      <c r="B406" s="90" t="s">
        <v>427</v>
      </c>
      <c r="C406" s="90"/>
      <c r="D406" s="90"/>
      <c r="E406" s="90"/>
      <c r="F406" s="255">
        <v>609179500</v>
      </c>
      <c r="G406" s="255">
        <v>456884650</v>
      </c>
      <c r="H406" s="255">
        <v>-193414500</v>
      </c>
      <c r="I406" s="169"/>
    </row>
    <row r="407" spans="1:9" ht="12.75">
      <c r="A407" s="90" t="s">
        <v>428</v>
      </c>
      <c r="B407" s="90" t="s">
        <v>429</v>
      </c>
      <c r="C407" s="90"/>
      <c r="D407" s="90"/>
      <c r="E407" s="90"/>
      <c r="F407" s="255">
        <v>164478465</v>
      </c>
      <c r="G407" s="255">
        <v>123358850</v>
      </c>
      <c r="H407" s="255"/>
      <c r="I407" s="169"/>
    </row>
    <row r="408" spans="8:9" ht="12.75">
      <c r="H408" s="136"/>
      <c r="I408" s="169"/>
    </row>
    <row r="409" spans="8:9" ht="12.75">
      <c r="H409" s="136"/>
      <c r="I409" s="169"/>
    </row>
    <row r="410" spans="1:9" ht="12.75">
      <c r="A410" s="137"/>
      <c r="B410" s="137"/>
      <c r="C410" s="137"/>
      <c r="D410" s="137"/>
      <c r="E410" s="137"/>
      <c r="F410" s="94">
        <f>SUM(F406:F408)+35</f>
        <v>773658000</v>
      </c>
      <c r="G410" s="94">
        <f>SUM(G406:G408)</f>
        <v>580243500</v>
      </c>
      <c r="H410" s="94">
        <f>SUM(H406:H408)</f>
        <v>-193414500</v>
      </c>
      <c r="I410" s="169"/>
    </row>
    <row r="411" spans="1:9" ht="12.75">
      <c r="A411" s="91"/>
      <c r="B411" s="91"/>
      <c r="C411" s="91"/>
      <c r="D411" s="91"/>
      <c r="E411" s="91"/>
      <c r="F411" s="91"/>
      <c r="G411" s="91"/>
      <c r="H411" s="91"/>
      <c r="I411" s="169"/>
    </row>
    <row r="412" spans="1:9" ht="12.75">
      <c r="A412" s="319" t="s">
        <v>609</v>
      </c>
      <c r="B412" s="319"/>
      <c r="C412" s="319"/>
      <c r="D412" s="319"/>
      <c r="E412" s="319"/>
      <c r="F412" s="319"/>
      <c r="G412" s="319"/>
      <c r="H412" s="319"/>
      <c r="I412" s="169"/>
    </row>
    <row r="413" spans="1:9" ht="12.75">
      <c r="A413" s="186"/>
      <c r="B413" s="186"/>
      <c r="C413" s="186"/>
      <c r="D413" s="186"/>
      <c r="E413" s="186"/>
      <c r="F413" s="186"/>
      <c r="G413" s="186"/>
      <c r="H413" s="186"/>
      <c r="I413" s="169"/>
    </row>
    <row r="414" spans="1:8" ht="12.75">
      <c r="A414" s="184" t="s">
        <v>426</v>
      </c>
      <c r="B414" s="91" t="s">
        <v>468</v>
      </c>
      <c r="C414" s="91"/>
      <c r="D414" s="91" t="s">
        <v>469</v>
      </c>
      <c r="E414" s="91"/>
      <c r="F414" s="12">
        <v>83465000</v>
      </c>
      <c r="G414" s="12">
        <v>83465000</v>
      </c>
      <c r="H414" s="12"/>
    </row>
    <row r="415" spans="1:9" ht="12.75">
      <c r="A415" s="184"/>
      <c r="B415" s="91"/>
      <c r="C415" s="91"/>
      <c r="D415" s="91" t="s">
        <v>346</v>
      </c>
      <c r="E415" s="91"/>
      <c r="F415" s="12">
        <v>1260000</v>
      </c>
      <c r="G415" s="12">
        <v>1260000</v>
      </c>
      <c r="H415" s="12"/>
      <c r="I415" s="169"/>
    </row>
    <row r="416" spans="1:9" ht="12.75">
      <c r="A416" s="184"/>
      <c r="B416" s="91"/>
      <c r="C416" s="91"/>
      <c r="D416" s="91" t="s">
        <v>557</v>
      </c>
      <c r="E416" s="91"/>
      <c r="F416" s="12">
        <v>400000</v>
      </c>
      <c r="G416" s="12">
        <v>400000</v>
      </c>
      <c r="H416" s="12"/>
      <c r="I416" s="169"/>
    </row>
    <row r="417" spans="1:9" ht="12.75">
      <c r="A417" s="184"/>
      <c r="B417" s="91"/>
      <c r="C417" s="91"/>
      <c r="D417" s="91" t="s">
        <v>574</v>
      </c>
      <c r="E417" s="91"/>
      <c r="F417" s="12">
        <v>3937000</v>
      </c>
      <c r="G417" s="12">
        <v>3937000</v>
      </c>
      <c r="H417" s="12"/>
      <c r="I417" s="169"/>
    </row>
    <row r="418" spans="1:9" ht="12.75">
      <c r="A418" s="184"/>
      <c r="B418" s="91"/>
      <c r="C418" s="91"/>
      <c r="D418" s="91" t="s">
        <v>672</v>
      </c>
      <c r="E418" s="91"/>
      <c r="F418" s="12">
        <v>350000</v>
      </c>
      <c r="G418" s="12">
        <v>350000</v>
      </c>
      <c r="H418" s="12"/>
      <c r="I418" s="169"/>
    </row>
    <row r="419" spans="1:9" ht="12.75">
      <c r="A419" s="184"/>
      <c r="B419" s="91"/>
      <c r="C419" s="91"/>
      <c r="D419" s="91" t="s">
        <v>559</v>
      </c>
      <c r="E419" s="91"/>
      <c r="F419" s="12">
        <v>3937000</v>
      </c>
      <c r="G419" s="12">
        <v>3937000</v>
      </c>
      <c r="H419" s="12"/>
      <c r="I419" s="169"/>
    </row>
    <row r="420" spans="1:9" ht="12.75">
      <c r="A420" t="s">
        <v>428</v>
      </c>
      <c r="B420" t="s">
        <v>327</v>
      </c>
      <c r="C420" s="91"/>
      <c r="D420" s="91"/>
      <c r="E420" s="91"/>
      <c r="F420" s="12">
        <f>SUM(F414:F419)*27%-230</f>
        <v>25204000</v>
      </c>
      <c r="G420" s="12">
        <f>SUM(G414:G419)*27%-230</f>
        <v>25204000</v>
      </c>
      <c r="H420" s="12"/>
      <c r="I420" s="169"/>
    </row>
    <row r="421" spans="3:9" ht="12.75">
      <c r="C421" s="91"/>
      <c r="D421" s="91" t="s">
        <v>777</v>
      </c>
      <c r="E421" s="91"/>
      <c r="F421" s="12"/>
      <c r="G421" s="12">
        <v>2708000</v>
      </c>
      <c r="H421" s="12">
        <v>2708000</v>
      </c>
      <c r="I421" s="169"/>
    </row>
    <row r="422" spans="3:9" ht="12.75">
      <c r="C422" s="91"/>
      <c r="D422" s="91" t="s">
        <v>799</v>
      </c>
      <c r="E422" s="91"/>
      <c r="F422" s="12"/>
      <c r="G422" s="12">
        <v>305000</v>
      </c>
      <c r="H422" s="12">
        <v>305000</v>
      </c>
      <c r="I422" s="169"/>
    </row>
    <row r="423" spans="3:9" ht="12.75">
      <c r="C423" s="91"/>
      <c r="D423" s="91"/>
      <c r="E423" s="91"/>
      <c r="F423" s="12"/>
      <c r="G423" s="12"/>
      <c r="H423" s="12"/>
      <c r="I423" s="169"/>
    </row>
    <row r="424" spans="3:9" ht="12.75">
      <c r="C424" s="91"/>
      <c r="D424" s="91"/>
      <c r="E424" s="91"/>
      <c r="F424" s="12"/>
      <c r="G424" s="12"/>
      <c r="H424" s="12"/>
      <c r="I424" s="169"/>
    </row>
    <row r="425" spans="1:9" ht="12.75">
      <c r="A425" s="171" t="s">
        <v>235</v>
      </c>
      <c r="B425" s="171"/>
      <c r="C425" s="171"/>
      <c r="D425" s="169"/>
      <c r="E425" s="169"/>
      <c r="F425" s="67">
        <f>SUM(F414:F424)</f>
        <v>118553000</v>
      </c>
      <c r="G425" s="67">
        <f>SUM(G414:G424)</f>
        <v>121566000</v>
      </c>
      <c r="H425" s="67">
        <f>SUM(H414:H424)</f>
        <v>3013000</v>
      </c>
      <c r="I425" s="169"/>
    </row>
    <row r="426" spans="6:9" ht="12.75">
      <c r="F426" s="12"/>
      <c r="H426" s="12"/>
      <c r="I426" s="169"/>
    </row>
    <row r="427" ht="12.75">
      <c r="I427" s="169"/>
    </row>
    <row r="428" spans="8:9" ht="12.75">
      <c r="H428" s="12"/>
      <c r="I428" s="169"/>
    </row>
    <row r="429" spans="1:9" ht="12.75">
      <c r="A429" s="318" t="s">
        <v>605</v>
      </c>
      <c r="B429" s="318"/>
      <c r="C429" s="318"/>
      <c r="D429" s="318"/>
      <c r="E429" s="318"/>
      <c r="F429" s="318"/>
      <c r="G429" s="318"/>
      <c r="H429" s="318"/>
      <c r="I429" s="169"/>
    </row>
    <row r="430" ht="12.75">
      <c r="I430" s="169"/>
    </row>
    <row r="431" spans="1:9" ht="12.75">
      <c r="A431" s="149" t="s">
        <v>456</v>
      </c>
      <c r="B431" s="149" t="s">
        <v>470</v>
      </c>
      <c r="C431" s="171"/>
      <c r="D431" s="150" t="s">
        <v>471</v>
      </c>
      <c r="E431" s="150"/>
      <c r="F431" s="12">
        <v>8661000</v>
      </c>
      <c r="G431" s="12">
        <v>8661000</v>
      </c>
      <c r="H431" s="12"/>
      <c r="I431" s="169"/>
    </row>
    <row r="432" spans="1:9" ht="12.75">
      <c r="A432" s="171"/>
      <c r="B432" s="171"/>
      <c r="C432" s="171"/>
      <c r="D432" s="150" t="s">
        <v>561</v>
      </c>
      <c r="E432" s="150"/>
      <c r="F432" s="12">
        <v>394000</v>
      </c>
      <c r="G432" s="12">
        <v>0</v>
      </c>
      <c r="H432" s="12">
        <v>-394000</v>
      </c>
      <c r="I432" s="169"/>
    </row>
    <row r="433" spans="1:9" ht="12.75">
      <c r="A433" s="171"/>
      <c r="B433" s="171"/>
      <c r="C433" s="171"/>
      <c r="D433" s="150" t="s">
        <v>575</v>
      </c>
      <c r="E433" s="150"/>
      <c r="F433" s="12">
        <v>1970000</v>
      </c>
      <c r="G433" s="12">
        <v>0</v>
      </c>
      <c r="H433" s="12">
        <v>-1970000</v>
      </c>
      <c r="I433" s="169"/>
    </row>
    <row r="434" spans="1:9" ht="12.75">
      <c r="A434" s="149" t="s">
        <v>525</v>
      </c>
      <c r="B434" s="149" t="s">
        <v>327</v>
      </c>
      <c r="C434" s="171"/>
      <c r="D434" s="150"/>
      <c r="E434" s="150"/>
      <c r="F434" s="12">
        <v>2975000</v>
      </c>
      <c r="G434" s="12">
        <v>2337000</v>
      </c>
      <c r="H434" s="12">
        <v>-638000</v>
      </c>
      <c r="I434" s="169"/>
    </row>
    <row r="435" spans="1:9" ht="12.75">
      <c r="A435" s="149"/>
      <c r="B435" s="149"/>
      <c r="C435" s="171"/>
      <c r="D435" s="150" t="s">
        <v>778</v>
      </c>
      <c r="E435" s="150"/>
      <c r="F435" s="12"/>
      <c r="G435" s="12">
        <v>381000</v>
      </c>
      <c r="H435" s="12">
        <v>381000</v>
      </c>
      <c r="I435" s="169"/>
    </row>
    <row r="436" spans="1:9" ht="12.75">
      <c r="A436" s="149"/>
      <c r="B436" s="149"/>
      <c r="C436" s="171"/>
      <c r="D436" s="150" t="s">
        <v>790</v>
      </c>
      <c r="E436" s="150"/>
      <c r="F436" s="12"/>
      <c r="G436" s="12">
        <v>2654591</v>
      </c>
      <c r="H436" s="12">
        <v>2654591</v>
      </c>
      <c r="I436" s="169"/>
    </row>
    <row r="437" spans="1:9" ht="12.75">
      <c r="A437" s="171" t="s">
        <v>235</v>
      </c>
      <c r="B437" s="171"/>
      <c r="C437" s="171"/>
      <c r="D437" s="150"/>
      <c r="E437" s="150"/>
      <c r="F437" s="169">
        <f>SUM(F430:F434)</f>
        <v>14000000</v>
      </c>
      <c r="G437" s="169">
        <f>SUM(G430:G436)</f>
        <v>14033591</v>
      </c>
      <c r="H437" s="169">
        <f>SUM(H430:H436)</f>
        <v>33591</v>
      </c>
      <c r="I437" s="169"/>
    </row>
    <row r="438" ht="12.75">
      <c r="I438" s="169"/>
    </row>
    <row r="439" spans="1:9" ht="12.75">
      <c r="A439" s="171"/>
      <c r="B439" s="171"/>
      <c r="C439" s="171"/>
      <c r="D439" s="150"/>
      <c r="E439" s="150"/>
      <c r="F439" s="169"/>
      <c r="G439" s="150"/>
      <c r="I439" s="169"/>
    </row>
    <row r="440" spans="1:9" ht="12.75">
      <c r="A440" s="317" t="s">
        <v>606</v>
      </c>
      <c r="B440" s="317"/>
      <c r="C440" s="317"/>
      <c r="D440" s="317"/>
      <c r="E440" s="317"/>
      <c r="F440" s="317"/>
      <c r="G440" s="317"/>
      <c r="H440" s="317"/>
      <c r="I440" s="169"/>
    </row>
    <row r="441" spans="1:9" ht="12.75">
      <c r="A441" s="171"/>
      <c r="B441" s="171"/>
      <c r="C441" s="171"/>
      <c r="D441" s="150"/>
      <c r="E441" s="150"/>
      <c r="F441" s="169"/>
      <c r="G441" s="150"/>
      <c r="I441" s="169"/>
    </row>
    <row r="442" spans="1:9" ht="12.75">
      <c r="A442" s="149" t="s">
        <v>467</v>
      </c>
      <c r="B442" s="149" t="s">
        <v>526</v>
      </c>
      <c r="C442" s="149"/>
      <c r="D442" t="s">
        <v>673</v>
      </c>
      <c r="E442" s="150"/>
      <c r="F442" s="12">
        <v>1180000</v>
      </c>
      <c r="G442" s="12">
        <v>0</v>
      </c>
      <c r="H442" s="12">
        <v>-1180000</v>
      </c>
      <c r="I442" s="169"/>
    </row>
    <row r="443" spans="1:9" ht="12.75">
      <c r="A443" s="149"/>
      <c r="B443" s="149"/>
      <c r="C443" s="149"/>
      <c r="D443" t="s">
        <v>571</v>
      </c>
      <c r="E443" s="150"/>
      <c r="F443" s="12">
        <v>557000</v>
      </c>
      <c r="G443" s="12">
        <v>557000</v>
      </c>
      <c r="H443" s="12"/>
      <c r="I443" s="169"/>
    </row>
    <row r="444" spans="1:9" ht="12.75">
      <c r="A444" s="149" t="s">
        <v>426</v>
      </c>
      <c r="B444" s="149" t="s">
        <v>527</v>
      </c>
      <c r="C444" s="149"/>
      <c r="D444" s="150" t="s">
        <v>562</v>
      </c>
      <c r="E444" s="150" t="s">
        <v>562</v>
      </c>
      <c r="F444" s="12">
        <v>31440000</v>
      </c>
      <c r="G444" s="12">
        <v>31440000</v>
      </c>
      <c r="H444" s="12"/>
      <c r="I444" s="169"/>
    </row>
    <row r="445" spans="1:9" ht="12.75">
      <c r="A445" s="149"/>
      <c r="B445" s="149"/>
      <c r="C445" s="149"/>
      <c r="D445" s="150" t="s">
        <v>567</v>
      </c>
      <c r="E445" s="150"/>
      <c r="F445" s="12">
        <v>5670000</v>
      </c>
      <c r="G445" s="12">
        <v>0</v>
      </c>
      <c r="H445" s="12">
        <v>-5670000</v>
      </c>
      <c r="I445" s="169"/>
    </row>
    <row r="446" spans="1:9" ht="12.75">
      <c r="A446" s="149"/>
      <c r="B446" s="149"/>
      <c r="C446" s="149"/>
      <c r="D446" s="150" t="s">
        <v>675</v>
      </c>
      <c r="E446" s="150"/>
      <c r="F446" s="12">
        <v>400000</v>
      </c>
      <c r="G446" s="12">
        <v>400000</v>
      </c>
      <c r="H446" s="12"/>
      <c r="I446" s="169"/>
    </row>
    <row r="447" spans="1:8" ht="12.75">
      <c r="A447" s="149"/>
      <c r="B447" s="149"/>
      <c r="C447" s="149"/>
      <c r="D447" s="150" t="s">
        <v>568</v>
      </c>
      <c r="E447" s="150"/>
      <c r="F447" s="12">
        <v>39370000</v>
      </c>
      <c r="G447" s="12">
        <v>0</v>
      </c>
      <c r="H447" s="12">
        <v>-39370000</v>
      </c>
    </row>
    <row r="448" spans="1:8" ht="12.75">
      <c r="A448" s="149"/>
      <c r="B448" s="149"/>
      <c r="C448" s="149"/>
      <c r="D448" s="150" t="s">
        <v>745</v>
      </c>
      <c r="E448" s="150"/>
      <c r="F448" s="12"/>
      <c r="G448" s="12">
        <v>27689000</v>
      </c>
      <c r="H448" s="12"/>
    </row>
    <row r="449" spans="1:8" ht="12.75">
      <c r="A449" s="149"/>
      <c r="B449" s="149"/>
      <c r="C449" s="149"/>
      <c r="D449" s="150"/>
      <c r="E449" s="150"/>
      <c r="F449" s="12"/>
      <c r="G449" s="12"/>
      <c r="H449" s="12"/>
    </row>
    <row r="450" spans="1:8" ht="12.75">
      <c r="A450" s="149"/>
      <c r="B450" s="149"/>
      <c r="C450" s="149"/>
      <c r="D450" s="150" t="s">
        <v>570</v>
      </c>
      <c r="E450" s="150"/>
      <c r="F450" s="12">
        <v>78740000</v>
      </c>
      <c r="G450" s="12">
        <v>0</v>
      </c>
      <c r="H450" s="12">
        <v>-78740000</v>
      </c>
    </row>
    <row r="451" spans="1:9" ht="12.75">
      <c r="A451" s="149"/>
      <c r="B451" s="149"/>
      <c r="C451" s="149"/>
      <c r="D451" s="150" t="s">
        <v>564</v>
      </c>
      <c r="E451" s="150"/>
      <c r="F451" s="12">
        <v>2557000</v>
      </c>
      <c r="G451" s="12">
        <v>2557000</v>
      </c>
      <c r="H451" s="12"/>
      <c r="I451" s="169"/>
    </row>
    <row r="452" spans="1:9" ht="12.75">
      <c r="A452" s="149" t="s">
        <v>456</v>
      </c>
      <c r="B452" s="149" t="s">
        <v>528</v>
      </c>
      <c r="C452" s="149"/>
      <c r="D452" s="150" t="s">
        <v>563</v>
      </c>
      <c r="E452" s="150"/>
      <c r="F452" s="12">
        <v>5510000</v>
      </c>
      <c r="G452" s="12">
        <v>5510000</v>
      </c>
      <c r="H452" s="12"/>
      <c r="I452" s="169"/>
    </row>
    <row r="453" spans="1:9" ht="12.75">
      <c r="A453" s="149"/>
      <c r="B453" s="149"/>
      <c r="C453" s="149"/>
      <c r="D453" s="150" t="s">
        <v>565</v>
      </c>
      <c r="E453" s="150"/>
      <c r="F453" s="12">
        <v>236000</v>
      </c>
      <c r="G453" s="12">
        <v>236000</v>
      </c>
      <c r="H453" s="12"/>
      <c r="I453" s="169"/>
    </row>
    <row r="454" spans="1:9" ht="12.75">
      <c r="A454" s="149"/>
      <c r="B454" s="149"/>
      <c r="C454" s="149"/>
      <c r="D454" s="150" t="s">
        <v>566</v>
      </c>
      <c r="E454" s="150"/>
      <c r="F454" s="12">
        <v>236000</v>
      </c>
      <c r="G454" s="12">
        <v>236000</v>
      </c>
      <c r="H454" s="12"/>
      <c r="I454" s="169"/>
    </row>
    <row r="455" spans="1:9" ht="12.75">
      <c r="A455" s="171"/>
      <c r="B455" s="171"/>
      <c r="C455" s="171"/>
      <c r="D455" s="150" t="s">
        <v>674</v>
      </c>
      <c r="E455" s="150"/>
      <c r="F455" s="12">
        <v>2600000</v>
      </c>
      <c r="G455" s="12">
        <v>2600000</v>
      </c>
      <c r="H455" s="12"/>
      <c r="I455" s="169"/>
    </row>
    <row r="456" spans="1:9" ht="12.75">
      <c r="A456" s="149" t="s">
        <v>428</v>
      </c>
      <c r="B456" s="149" t="s">
        <v>327</v>
      </c>
      <c r="C456" s="149"/>
      <c r="D456" s="150"/>
      <c r="E456" s="150"/>
      <c r="F456" s="91">
        <f>SUM(F442:F455)*27%+80</f>
        <v>45494000</v>
      </c>
      <c r="G456" s="91">
        <f>SUM(G442:G455)*27%</f>
        <v>19230750</v>
      </c>
      <c r="H456" s="91">
        <v>26264000</v>
      </c>
      <c r="I456" s="150"/>
    </row>
    <row r="457" spans="1:9" ht="12.75">
      <c r="A457" s="149"/>
      <c r="B457" s="149"/>
      <c r="C457" s="149"/>
      <c r="D457" s="150" t="s">
        <v>779</v>
      </c>
      <c r="E457" s="150"/>
      <c r="F457" s="91"/>
      <c r="G457" s="91">
        <v>11000000</v>
      </c>
      <c r="H457" s="91">
        <v>11000000</v>
      </c>
      <c r="I457" s="150"/>
    </row>
    <row r="458" spans="1:9" ht="12.75">
      <c r="A458" s="149"/>
      <c r="B458" s="149"/>
      <c r="C458" s="149"/>
      <c r="D458" s="150" t="s">
        <v>784</v>
      </c>
      <c r="E458" s="150"/>
      <c r="F458" s="91"/>
      <c r="G458" s="91">
        <v>4864000</v>
      </c>
      <c r="H458" s="91">
        <v>4864000</v>
      </c>
      <c r="I458" s="150"/>
    </row>
    <row r="459" spans="1:9" ht="12.75">
      <c r="A459" s="149"/>
      <c r="B459" s="149"/>
      <c r="C459" s="149"/>
      <c r="D459" s="150" t="s">
        <v>786</v>
      </c>
      <c r="E459" s="150"/>
      <c r="F459" s="91"/>
      <c r="G459" s="91">
        <v>16510000</v>
      </c>
      <c r="H459" s="91">
        <v>16510000</v>
      </c>
      <c r="I459" s="150"/>
    </row>
    <row r="460" spans="1:9" ht="12.75">
      <c r="A460" s="149"/>
      <c r="B460" s="149"/>
      <c r="C460" s="149"/>
      <c r="D460" s="150" t="s">
        <v>791</v>
      </c>
      <c r="E460" s="150"/>
      <c r="F460" s="91"/>
      <c r="G460" s="91">
        <v>535000</v>
      </c>
      <c r="H460" s="91">
        <v>535000</v>
      </c>
      <c r="I460" s="150"/>
    </row>
    <row r="461" spans="1:9" ht="12.75">
      <c r="A461" s="149"/>
      <c r="B461" s="149"/>
      <c r="C461" s="149"/>
      <c r="D461" s="150" t="s">
        <v>780</v>
      </c>
      <c r="E461" s="150"/>
      <c r="F461" s="91"/>
      <c r="G461" s="91">
        <v>317500</v>
      </c>
      <c r="H461" s="91">
        <v>317500</v>
      </c>
      <c r="I461" s="150"/>
    </row>
    <row r="462" spans="1:9" ht="12.75">
      <c r="A462" s="171" t="s">
        <v>235</v>
      </c>
      <c r="B462" s="171"/>
      <c r="C462" s="171"/>
      <c r="D462" s="150"/>
      <c r="E462" s="150"/>
      <c r="F462" s="67">
        <f>SUM(F442:F461)</f>
        <v>213990000</v>
      </c>
      <c r="G462" s="67">
        <f>SUM(G442:G461)</f>
        <v>123682250</v>
      </c>
      <c r="H462" s="67">
        <f>SUM(H442:H461)</f>
        <v>-65469500</v>
      </c>
      <c r="I462" s="150"/>
    </row>
    <row r="463" spans="1:9" ht="12.75">
      <c r="A463" s="171"/>
      <c r="B463" s="171"/>
      <c r="C463" s="171"/>
      <c r="D463" s="150"/>
      <c r="E463" s="150"/>
      <c r="F463" s="150"/>
      <c r="G463" s="150"/>
      <c r="H463" s="169"/>
      <c r="I463" s="169"/>
    </row>
    <row r="464" spans="1:9" ht="12.75">
      <c r="A464" s="188" t="s">
        <v>333</v>
      </c>
      <c r="B464" s="188"/>
      <c r="C464" s="188"/>
      <c r="D464" s="189"/>
      <c r="E464" s="189"/>
      <c r="F464" s="160">
        <f>SUM(F410+F425+F437+F462)</f>
        <v>1120201000</v>
      </c>
      <c r="G464" s="160">
        <f>SUM(G410+G425+G437+G462)</f>
        <v>839525341</v>
      </c>
      <c r="H464" s="160">
        <f>F464-G464</f>
        <v>280675659</v>
      </c>
      <c r="I464" s="169"/>
    </row>
    <row r="465" spans="1:9" ht="12.75">
      <c r="A465" s="171"/>
      <c r="B465" s="171"/>
      <c r="C465" s="171"/>
      <c r="D465" s="150"/>
      <c r="E465" s="150"/>
      <c r="F465" s="150"/>
      <c r="G465" s="150"/>
      <c r="H465" s="169"/>
      <c r="I465" s="169"/>
    </row>
    <row r="466" spans="1:9" ht="12.75">
      <c r="A466" s="317" t="s">
        <v>610</v>
      </c>
      <c r="B466" s="317"/>
      <c r="C466" s="317"/>
      <c r="D466" s="317"/>
      <c r="E466" s="317"/>
      <c r="F466" s="317"/>
      <c r="G466" s="317"/>
      <c r="H466" s="317"/>
      <c r="I466" s="169"/>
    </row>
    <row r="467" spans="1:9" ht="12.75">
      <c r="A467" s="171"/>
      <c r="B467" s="171"/>
      <c r="C467" s="171"/>
      <c r="D467" s="150"/>
      <c r="E467" s="150"/>
      <c r="F467" s="150"/>
      <c r="G467" s="150"/>
      <c r="H467" s="169"/>
      <c r="I467" s="169"/>
    </row>
    <row r="468" spans="1:9" ht="12.75">
      <c r="A468" s="149" t="s">
        <v>473</v>
      </c>
      <c r="B468" s="149" t="s">
        <v>474</v>
      </c>
      <c r="C468" s="149"/>
      <c r="D468" s="150"/>
      <c r="E468" s="150"/>
      <c r="F468" s="150">
        <v>120000000</v>
      </c>
      <c r="G468" s="150">
        <v>120000000</v>
      </c>
      <c r="H468" s="12"/>
      <c r="I468" s="169"/>
    </row>
    <row r="469" spans="1:9" ht="12.75">
      <c r="A469" s="149" t="s">
        <v>472</v>
      </c>
      <c r="B469" s="149" t="s">
        <v>56</v>
      </c>
      <c r="C469" s="149"/>
      <c r="D469" s="150"/>
      <c r="E469" s="150"/>
      <c r="F469" s="150">
        <v>8700000</v>
      </c>
      <c r="G469" s="150">
        <v>4350000</v>
      </c>
      <c r="H469" s="12">
        <v>-4350000</v>
      </c>
      <c r="I469" s="169"/>
    </row>
    <row r="470" spans="1:9" ht="12.75">
      <c r="A470" s="188" t="s">
        <v>235</v>
      </c>
      <c r="B470" s="188"/>
      <c r="C470" s="188"/>
      <c r="D470" s="189"/>
      <c r="E470" s="189"/>
      <c r="F470" s="160">
        <f>SUM(F468:F469)</f>
        <v>128700000</v>
      </c>
      <c r="G470" s="160">
        <f>SUM(G468:G469)</f>
        <v>124350000</v>
      </c>
      <c r="H470" s="160">
        <f>SUM(H468:H469)</f>
        <v>-4350000</v>
      </c>
      <c r="I470" s="169"/>
    </row>
    <row r="471" spans="1:9" ht="12.75">
      <c r="A471" s="171"/>
      <c r="B471" s="171"/>
      <c r="C471" s="171"/>
      <c r="D471" s="150"/>
      <c r="E471" s="150"/>
      <c r="F471" s="150"/>
      <c r="G471" s="150"/>
      <c r="H471" s="169"/>
      <c r="I471" s="169"/>
    </row>
    <row r="472" spans="1:9" ht="15">
      <c r="A472" s="318" t="s">
        <v>611</v>
      </c>
      <c r="B472" s="318"/>
      <c r="C472" s="318"/>
      <c r="D472" s="318"/>
      <c r="E472" s="318"/>
      <c r="F472" s="318"/>
      <c r="G472" s="318"/>
      <c r="H472" s="318"/>
      <c r="I472" s="62"/>
    </row>
    <row r="473" spans="1:9" ht="15">
      <c r="A473" s="61"/>
      <c r="B473" s="61"/>
      <c r="C473" s="61"/>
      <c r="D473" s="61"/>
      <c r="E473" s="61"/>
      <c r="F473" s="61"/>
      <c r="G473" s="61"/>
      <c r="H473" s="62"/>
      <c r="I473" s="62"/>
    </row>
    <row r="474" spans="1:9" ht="12.75">
      <c r="A474" s="10" t="s">
        <v>545</v>
      </c>
      <c r="B474" s="90" t="s">
        <v>546</v>
      </c>
      <c r="C474" s="90"/>
      <c r="D474" s="90"/>
      <c r="E474" s="90"/>
      <c r="F474" s="91">
        <v>6329000</v>
      </c>
      <c r="G474" s="91">
        <v>6329000</v>
      </c>
      <c r="H474" s="91"/>
      <c r="I474" s="130"/>
    </row>
    <row r="475" spans="1:10" ht="12.75">
      <c r="A475" s="10" t="s">
        <v>423</v>
      </c>
      <c r="B475" s="90" t="s">
        <v>251</v>
      </c>
      <c r="C475" s="90"/>
      <c r="D475" s="90"/>
      <c r="E475" s="90"/>
      <c r="F475" s="91">
        <v>1709000</v>
      </c>
      <c r="G475" s="91">
        <v>1709000</v>
      </c>
      <c r="H475" s="91"/>
      <c r="I475" s="130"/>
      <c r="J475" s="128"/>
    </row>
    <row r="476" spans="6:9" ht="12.75">
      <c r="F476" s="130"/>
      <c r="G476" s="130"/>
      <c r="H476" s="130"/>
      <c r="I476" s="130"/>
    </row>
    <row r="477" spans="1:9" ht="12.75">
      <c r="A477" t="s">
        <v>775</v>
      </c>
      <c r="B477" t="s">
        <v>765</v>
      </c>
      <c r="F477" s="130"/>
      <c r="G477" s="91">
        <v>1100000</v>
      </c>
      <c r="H477" s="91">
        <v>1100000</v>
      </c>
      <c r="I477" s="130"/>
    </row>
    <row r="478" spans="6:9" ht="12.75">
      <c r="F478" s="130"/>
      <c r="G478" s="130"/>
      <c r="H478" s="130"/>
      <c r="I478" s="130"/>
    </row>
    <row r="479" spans="1:9" ht="12.75">
      <c r="A479" s="90" t="s">
        <v>442</v>
      </c>
      <c r="B479" s="90" t="s">
        <v>486</v>
      </c>
      <c r="C479" s="90"/>
      <c r="D479" s="90"/>
      <c r="E479" s="90"/>
      <c r="F479" s="130"/>
      <c r="G479" s="130"/>
      <c r="H479" s="130"/>
      <c r="I479" s="130"/>
    </row>
    <row r="480" spans="1:9" ht="12.75">
      <c r="A480" s="90"/>
      <c r="B480" s="90" t="s">
        <v>252</v>
      </c>
      <c r="C480" s="90"/>
      <c r="D480" s="90"/>
      <c r="E480" s="90"/>
      <c r="F480" s="91">
        <v>92000</v>
      </c>
      <c r="G480" s="91">
        <v>92000</v>
      </c>
      <c r="H480" s="91"/>
      <c r="I480" s="130"/>
    </row>
    <row r="481" spans="1:9" ht="12.75">
      <c r="A481" s="90"/>
      <c r="B481" s="90" t="s">
        <v>261</v>
      </c>
      <c r="C481" s="90"/>
      <c r="D481" s="90"/>
      <c r="E481" s="90"/>
      <c r="F481" s="91">
        <v>40000</v>
      </c>
      <c r="G481" s="91">
        <v>40000</v>
      </c>
      <c r="H481" s="91"/>
      <c r="I481" s="130"/>
    </row>
    <row r="482" spans="2:9" ht="12.75">
      <c r="B482" s="90" t="s">
        <v>265</v>
      </c>
      <c r="F482" s="91">
        <v>40000</v>
      </c>
      <c r="G482" s="91">
        <v>40000</v>
      </c>
      <c r="H482" s="91"/>
      <c r="I482" s="130"/>
    </row>
    <row r="483" spans="1:9" ht="15">
      <c r="A483" s="90" t="s">
        <v>445</v>
      </c>
      <c r="B483" s="90" t="s">
        <v>487</v>
      </c>
      <c r="C483" s="90"/>
      <c r="D483" s="90"/>
      <c r="E483" s="90"/>
      <c r="F483" s="91">
        <v>670000</v>
      </c>
      <c r="G483" s="91">
        <v>670000</v>
      </c>
      <c r="H483" s="91"/>
      <c r="I483" s="62"/>
    </row>
    <row r="484" spans="1:9" ht="15">
      <c r="A484" t="s">
        <v>454</v>
      </c>
      <c r="B484" s="90" t="s">
        <v>434</v>
      </c>
      <c r="F484" s="91">
        <v>230000</v>
      </c>
      <c r="G484" s="91">
        <v>230000</v>
      </c>
      <c r="H484" s="91"/>
      <c r="I484" s="62"/>
    </row>
    <row r="485" spans="1:9" ht="15">
      <c r="A485" s="137" t="s">
        <v>234</v>
      </c>
      <c r="B485" s="137"/>
      <c r="C485" s="137"/>
      <c r="D485" s="137"/>
      <c r="E485" s="137"/>
      <c r="F485" s="138">
        <f>SUM(F474:F484)</f>
        <v>9110000</v>
      </c>
      <c r="G485" s="138">
        <f>SUM(G474:G484)</f>
        <v>10210000</v>
      </c>
      <c r="H485" s="138">
        <f>SUM(H474:H484)</f>
        <v>1100000</v>
      </c>
      <c r="I485" s="62"/>
    </row>
    <row r="486" spans="1:9" ht="15">
      <c r="A486" s="90"/>
      <c r="B486" s="90"/>
      <c r="C486" s="90"/>
      <c r="D486" s="90"/>
      <c r="E486" s="90"/>
      <c r="F486" s="90"/>
      <c r="G486" s="90"/>
      <c r="H486" s="91"/>
      <c r="I486" s="62"/>
    </row>
    <row r="487" spans="1:9" ht="15">
      <c r="A487" s="318" t="s">
        <v>612</v>
      </c>
      <c r="B487" s="318"/>
      <c r="C487" s="318"/>
      <c r="D487" s="318"/>
      <c r="E487" s="318"/>
      <c r="F487" s="318"/>
      <c r="G487" s="318"/>
      <c r="H487" s="318"/>
      <c r="I487" s="62"/>
    </row>
    <row r="488" ht="15">
      <c r="I488" s="62"/>
    </row>
    <row r="489" spans="1:9" ht="15">
      <c r="A489" t="s">
        <v>270</v>
      </c>
      <c r="G489" s="136"/>
      <c r="I489" s="62"/>
    </row>
    <row r="490" spans="1:9" ht="15">
      <c r="A490" t="s">
        <v>435</v>
      </c>
      <c r="B490" t="s">
        <v>512</v>
      </c>
      <c r="F490" s="12">
        <v>45482000</v>
      </c>
      <c r="G490" s="12">
        <v>45482000</v>
      </c>
      <c r="H490" s="12"/>
      <c r="I490" s="62"/>
    </row>
    <row r="491" spans="6:9" ht="15" customHeight="1" hidden="1">
      <c r="F491" s="12"/>
      <c r="G491" s="12"/>
      <c r="H491" s="12"/>
      <c r="I491" s="62"/>
    </row>
    <row r="492" spans="6:9" ht="15" customHeight="1" hidden="1">
      <c r="F492" s="12"/>
      <c r="G492" s="12"/>
      <c r="H492" s="12"/>
      <c r="I492" s="62"/>
    </row>
    <row r="493" spans="6:9" ht="15" customHeight="1" hidden="1">
      <c r="F493" s="12"/>
      <c r="G493" s="12"/>
      <c r="H493" s="12"/>
      <c r="I493" s="62"/>
    </row>
    <row r="494" spans="6:9" ht="15" customHeight="1" hidden="1">
      <c r="F494" s="12"/>
      <c r="G494" s="12"/>
      <c r="H494" s="12"/>
      <c r="I494" s="62"/>
    </row>
    <row r="495" spans="6:9" ht="15" customHeight="1" hidden="1">
      <c r="F495" s="12"/>
      <c r="G495" s="12"/>
      <c r="H495" s="12"/>
      <c r="I495" s="62"/>
    </row>
    <row r="496" spans="2:9" ht="15" customHeight="1">
      <c r="B496" t="s">
        <v>774</v>
      </c>
      <c r="F496" s="12"/>
      <c r="G496" s="12">
        <v>1608000</v>
      </c>
      <c r="H496" s="12">
        <v>1608000</v>
      </c>
      <c r="I496" s="62"/>
    </row>
    <row r="497" spans="2:9" ht="15" customHeight="1">
      <c r="B497" t="s">
        <v>547</v>
      </c>
      <c r="F497" s="12"/>
      <c r="G497" s="12"/>
      <c r="H497" s="12"/>
      <c r="I497" s="62"/>
    </row>
    <row r="498" spans="2:9" ht="15" customHeight="1">
      <c r="B498" t="s">
        <v>676</v>
      </c>
      <c r="F498" s="12">
        <v>2482000</v>
      </c>
      <c r="G498" s="12">
        <v>2482000</v>
      </c>
      <c r="H498" s="12"/>
      <c r="I498" s="62"/>
    </row>
    <row r="499" spans="1:9" ht="15">
      <c r="A499" t="s">
        <v>517</v>
      </c>
      <c r="B499" t="s">
        <v>271</v>
      </c>
      <c r="F499" s="12"/>
      <c r="G499" s="12"/>
      <c r="H499" s="12"/>
      <c r="I499" s="62"/>
    </row>
    <row r="500" spans="1:9" ht="15">
      <c r="A500" t="s">
        <v>529</v>
      </c>
      <c r="B500" t="s">
        <v>530</v>
      </c>
      <c r="F500" s="12">
        <v>3462000</v>
      </c>
      <c r="G500" s="12">
        <v>3462000</v>
      </c>
      <c r="H500" s="12"/>
      <c r="I500" s="62"/>
    </row>
    <row r="501" spans="1:9" ht="15">
      <c r="A501" t="s">
        <v>531</v>
      </c>
      <c r="B501" t="s">
        <v>532</v>
      </c>
      <c r="F501" s="12">
        <v>3628000</v>
      </c>
      <c r="G501" s="12">
        <v>3628000</v>
      </c>
      <c r="H501" s="12"/>
      <c r="I501" s="62"/>
    </row>
    <row r="502" spans="2:9" ht="15">
      <c r="B502" t="s">
        <v>272</v>
      </c>
      <c r="F502" s="12"/>
      <c r="G502" s="12"/>
      <c r="H502" s="12"/>
      <c r="I502" s="62"/>
    </row>
    <row r="503" spans="1:9" ht="15">
      <c r="A503" t="s">
        <v>478</v>
      </c>
      <c r="B503" t="s">
        <v>273</v>
      </c>
      <c r="F503" s="12">
        <v>1847000</v>
      </c>
      <c r="G503" s="12">
        <v>1847000</v>
      </c>
      <c r="H503" s="12"/>
      <c r="I503" s="62"/>
    </row>
    <row r="504" spans="6:9" ht="15">
      <c r="F504" s="12"/>
      <c r="G504" s="12"/>
      <c r="H504" s="12"/>
      <c r="I504" s="62"/>
    </row>
    <row r="505" spans="1:9" ht="15">
      <c r="A505" t="s">
        <v>423</v>
      </c>
      <c r="B505" t="s">
        <v>251</v>
      </c>
      <c r="F505" s="12">
        <v>15363000</v>
      </c>
      <c r="G505" s="12">
        <v>15797000</v>
      </c>
      <c r="H505" s="12">
        <v>434000</v>
      </c>
      <c r="I505" s="62"/>
    </row>
    <row r="506" spans="1:9" ht="15">
      <c r="A506" t="s">
        <v>423</v>
      </c>
      <c r="B506" t="s">
        <v>533</v>
      </c>
      <c r="F506" s="12">
        <v>100000</v>
      </c>
      <c r="G506" s="12">
        <v>100000</v>
      </c>
      <c r="H506" s="12"/>
      <c r="I506" s="62"/>
    </row>
    <row r="507" spans="1:9" ht="15">
      <c r="A507" t="s">
        <v>423</v>
      </c>
      <c r="B507" t="s">
        <v>274</v>
      </c>
      <c r="F507" s="12">
        <v>500000</v>
      </c>
      <c r="G507" s="12">
        <v>500000</v>
      </c>
      <c r="H507" s="12"/>
      <c r="I507" s="62"/>
    </row>
    <row r="508" spans="6:9" ht="15">
      <c r="F508" s="12"/>
      <c r="G508" s="12"/>
      <c r="H508" s="12"/>
      <c r="I508" s="62"/>
    </row>
    <row r="509" spans="1:9" ht="15">
      <c r="A509" t="s">
        <v>426</v>
      </c>
      <c r="B509" t="s">
        <v>543</v>
      </c>
      <c r="F509" s="12">
        <v>500000</v>
      </c>
      <c r="G509" s="12">
        <v>500000</v>
      </c>
      <c r="H509" s="12"/>
      <c r="I509" s="62"/>
    </row>
    <row r="510" spans="1:9" ht="15">
      <c r="A510" t="s">
        <v>455</v>
      </c>
      <c r="B510" t="s">
        <v>528</v>
      </c>
      <c r="F510" s="12">
        <v>500000</v>
      </c>
      <c r="G510" s="12">
        <v>500000</v>
      </c>
      <c r="H510" s="12"/>
      <c r="I510" s="62"/>
    </row>
    <row r="511" spans="1:9" ht="15">
      <c r="A511" t="s">
        <v>428</v>
      </c>
      <c r="B511" t="s">
        <v>457</v>
      </c>
      <c r="F511" s="12">
        <v>270000</v>
      </c>
      <c r="G511" s="12">
        <v>270000</v>
      </c>
      <c r="H511" s="12"/>
      <c r="I511" s="62"/>
    </row>
    <row r="512" spans="2:9" ht="15">
      <c r="B512" t="s">
        <v>773</v>
      </c>
      <c r="F512" s="12"/>
      <c r="G512" s="12">
        <v>902000</v>
      </c>
      <c r="H512" s="12">
        <v>902000</v>
      </c>
      <c r="I512" s="62"/>
    </row>
    <row r="513" spans="2:9" ht="15">
      <c r="B513" t="s">
        <v>746</v>
      </c>
      <c r="F513" s="12"/>
      <c r="G513" s="136">
        <v>35975780</v>
      </c>
      <c r="H513" s="12">
        <v>35975780</v>
      </c>
      <c r="I513" s="62"/>
    </row>
    <row r="514" spans="3:9" ht="15">
      <c r="C514" t="s">
        <v>785</v>
      </c>
      <c r="F514" s="12"/>
      <c r="G514" s="12">
        <v>2742000</v>
      </c>
      <c r="H514" s="12">
        <v>2742000</v>
      </c>
      <c r="I514" s="62"/>
    </row>
    <row r="515" spans="2:9" ht="15">
      <c r="B515" t="s">
        <v>798</v>
      </c>
      <c r="F515" s="12"/>
      <c r="G515" s="12">
        <v>51143000</v>
      </c>
      <c r="H515" s="12">
        <v>51143000</v>
      </c>
      <c r="I515" s="62"/>
    </row>
    <row r="516" spans="6:9" ht="15">
      <c r="F516" s="12"/>
      <c r="G516" s="12"/>
      <c r="H516" s="12"/>
      <c r="I516" s="62"/>
    </row>
    <row r="517" spans="1:9" ht="12.75">
      <c r="A517" s="10" t="s">
        <v>460</v>
      </c>
      <c r="B517" s="10" t="s">
        <v>85</v>
      </c>
      <c r="C517" s="90"/>
      <c r="D517" s="90"/>
      <c r="E517" s="90"/>
      <c r="F517" s="12"/>
      <c r="G517" s="12"/>
      <c r="H517" s="12"/>
      <c r="I517" s="130"/>
    </row>
    <row r="518" spans="1:9" ht="12.75">
      <c r="A518" s="90" t="s">
        <v>439</v>
      </c>
      <c r="B518" s="90" t="s">
        <v>440</v>
      </c>
      <c r="C518" s="90"/>
      <c r="D518" s="90"/>
      <c r="E518" s="90"/>
      <c r="F518" s="12"/>
      <c r="G518" s="12"/>
      <c r="H518" s="12"/>
      <c r="I518" s="130"/>
    </row>
    <row r="519" spans="1:9" ht="12.75">
      <c r="A519" s="90"/>
      <c r="B519" s="90" t="s">
        <v>239</v>
      </c>
      <c r="C519" s="90"/>
      <c r="D519" s="90"/>
      <c r="E519" s="90"/>
      <c r="F519" s="12">
        <v>50000</v>
      </c>
      <c r="G519" s="12">
        <v>50000</v>
      </c>
      <c r="H519" s="12"/>
      <c r="I519" s="130"/>
    </row>
    <row r="520" spans="1:9" ht="12.75">
      <c r="A520" s="90"/>
      <c r="B520" s="90" t="s">
        <v>275</v>
      </c>
      <c r="C520" s="90"/>
      <c r="D520" s="90"/>
      <c r="E520" s="90"/>
      <c r="F520" s="12">
        <v>150000</v>
      </c>
      <c r="G520" s="12">
        <v>150000</v>
      </c>
      <c r="H520" s="12"/>
      <c r="I520" s="130"/>
    </row>
    <row r="521" spans="1:9" ht="12.75">
      <c r="A521" s="90"/>
      <c r="B521" s="90" t="s">
        <v>276</v>
      </c>
      <c r="C521" s="90"/>
      <c r="D521" s="90"/>
      <c r="E521" s="90"/>
      <c r="F521" s="12">
        <v>160000</v>
      </c>
      <c r="G521" s="12">
        <v>160000</v>
      </c>
      <c r="H521" s="12"/>
      <c r="I521" s="130"/>
    </row>
    <row r="522" spans="1:9" ht="12.75">
      <c r="A522" s="90"/>
      <c r="B522" s="90" t="s">
        <v>534</v>
      </c>
      <c r="C522" s="90"/>
      <c r="D522" s="90"/>
      <c r="E522" s="90"/>
      <c r="F522" s="12">
        <v>500000</v>
      </c>
      <c r="G522" s="12">
        <v>500000</v>
      </c>
      <c r="H522" s="12"/>
      <c r="I522" s="130"/>
    </row>
    <row r="523" spans="1:9" ht="12.75">
      <c r="A523" s="90"/>
      <c r="B523" s="90" t="s">
        <v>544</v>
      </c>
      <c r="F523" s="12">
        <v>1000000</v>
      </c>
      <c r="G523" s="12">
        <v>1000000</v>
      </c>
      <c r="H523" s="12"/>
      <c r="I523" s="130"/>
    </row>
    <row r="524" spans="1:9" ht="12.75">
      <c r="A524" s="90" t="s">
        <v>442</v>
      </c>
      <c r="B524" s="90" t="s">
        <v>486</v>
      </c>
      <c r="F524" s="12"/>
      <c r="G524" s="12"/>
      <c r="H524" s="12"/>
      <c r="I524" s="130"/>
    </row>
    <row r="525" spans="1:9" ht="12.75">
      <c r="A525" s="90"/>
      <c r="B525" s="90" t="s">
        <v>252</v>
      </c>
      <c r="C525" s="90"/>
      <c r="D525" s="90"/>
      <c r="E525" s="90"/>
      <c r="F525" s="12">
        <v>2500000</v>
      </c>
      <c r="G525" s="12">
        <v>2500000</v>
      </c>
      <c r="H525" s="12"/>
      <c r="I525" s="130"/>
    </row>
    <row r="526" spans="1:9" ht="12.75">
      <c r="A526" s="90"/>
      <c r="B526" s="90" t="s">
        <v>267</v>
      </c>
      <c r="C526" s="90"/>
      <c r="D526" s="90"/>
      <c r="E526" s="90"/>
      <c r="F526" s="12">
        <v>500000</v>
      </c>
      <c r="G526" s="12">
        <v>500000</v>
      </c>
      <c r="H526" s="12"/>
      <c r="I526" s="130"/>
    </row>
    <row r="527" spans="1:9" ht="12.75">
      <c r="A527" s="90"/>
      <c r="B527" s="90" t="s">
        <v>535</v>
      </c>
      <c r="C527" s="90"/>
      <c r="D527" s="90"/>
      <c r="E527" s="90"/>
      <c r="F527" s="12">
        <v>500000</v>
      </c>
      <c r="G527" s="12">
        <v>500000</v>
      </c>
      <c r="H527" s="12"/>
      <c r="I527" s="130"/>
    </row>
    <row r="528" spans="1:9" ht="12.75">
      <c r="A528" s="90" t="s">
        <v>444</v>
      </c>
      <c r="B528" s="90" t="s">
        <v>536</v>
      </c>
      <c r="F528" s="12">
        <v>1000000</v>
      </c>
      <c r="G528" s="12">
        <v>1000000</v>
      </c>
      <c r="H528" s="12"/>
      <c r="I528" s="130"/>
    </row>
    <row r="529" spans="1:9" ht="12.75">
      <c r="A529" s="90" t="s">
        <v>445</v>
      </c>
      <c r="B529" s="90" t="s">
        <v>537</v>
      </c>
      <c r="C529" s="90"/>
      <c r="D529" s="90"/>
      <c r="E529" s="90"/>
      <c r="F529" s="12">
        <v>3300000</v>
      </c>
      <c r="G529" s="12">
        <v>3300000</v>
      </c>
      <c r="H529" s="12"/>
      <c r="I529" s="130"/>
    </row>
    <row r="530" spans="1:9" ht="12.75">
      <c r="A530" s="90" t="s">
        <v>448</v>
      </c>
      <c r="B530" s="90" t="s">
        <v>449</v>
      </c>
      <c r="C530" s="90"/>
      <c r="D530" s="90"/>
      <c r="E530" s="90"/>
      <c r="F530" s="12"/>
      <c r="G530" s="12"/>
      <c r="H530" s="12"/>
      <c r="I530" s="130"/>
    </row>
    <row r="531" spans="1:9" ht="12.75">
      <c r="A531" s="90"/>
      <c r="B531" s="90" t="s">
        <v>246</v>
      </c>
      <c r="C531" s="90"/>
      <c r="D531" s="90"/>
      <c r="E531" s="90"/>
      <c r="F531" s="12">
        <v>820000</v>
      </c>
      <c r="G531" s="12">
        <v>820000</v>
      </c>
      <c r="H531" s="12"/>
      <c r="I531" s="130"/>
    </row>
    <row r="532" spans="1:10" ht="12.75">
      <c r="A532" s="90"/>
      <c r="B532" s="90" t="s">
        <v>241</v>
      </c>
      <c r="C532" s="90"/>
      <c r="D532" s="90"/>
      <c r="E532" s="90"/>
      <c r="F532" s="12">
        <v>800000</v>
      </c>
      <c r="G532" s="12">
        <v>800000</v>
      </c>
      <c r="H532" s="12"/>
      <c r="I532" s="130"/>
      <c r="J532" s="128"/>
    </row>
    <row r="533" spans="1:9" ht="12.75">
      <c r="A533" s="90"/>
      <c r="B533" s="90" t="s">
        <v>243</v>
      </c>
      <c r="C533" s="90"/>
      <c r="D533" s="90"/>
      <c r="E533" s="90"/>
      <c r="F533" s="12">
        <v>400000</v>
      </c>
      <c r="G533" s="12">
        <v>400000</v>
      </c>
      <c r="H533" s="12"/>
      <c r="I533" s="130"/>
    </row>
    <row r="534" spans="1:9" ht="12.75">
      <c r="A534" s="90" t="s">
        <v>450</v>
      </c>
      <c r="B534" s="90" t="s">
        <v>277</v>
      </c>
      <c r="C534" s="90"/>
      <c r="D534" s="90"/>
      <c r="E534" s="90"/>
      <c r="F534" s="12">
        <v>500000</v>
      </c>
      <c r="G534" s="12">
        <v>500000</v>
      </c>
      <c r="H534" s="12"/>
      <c r="I534" s="130"/>
    </row>
    <row r="535" spans="1:9" ht="12.75">
      <c r="A535" s="90" t="s">
        <v>519</v>
      </c>
      <c r="B535" s="90" t="s">
        <v>538</v>
      </c>
      <c r="C535" s="90"/>
      <c r="D535" s="90"/>
      <c r="E535" s="90"/>
      <c r="F535" s="12">
        <v>1000000</v>
      </c>
      <c r="G535" s="12">
        <v>1000000</v>
      </c>
      <c r="H535" s="12"/>
      <c r="I535" s="130"/>
    </row>
    <row r="536" spans="1:9" ht="12.75">
      <c r="A536" s="90" t="s">
        <v>424</v>
      </c>
      <c r="B536" s="90" t="s">
        <v>549</v>
      </c>
      <c r="C536" s="90"/>
      <c r="D536" s="90"/>
      <c r="E536" s="90"/>
      <c r="F536" s="12">
        <v>4000000</v>
      </c>
      <c r="G536" s="12">
        <v>4000000</v>
      </c>
      <c r="H536" s="12"/>
      <c r="I536" s="130"/>
    </row>
    <row r="537" spans="1:9" ht="12.75">
      <c r="A537" s="90" t="s">
        <v>466</v>
      </c>
      <c r="B537" s="90" t="s">
        <v>539</v>
      </c>
      <c r="C537" s="90"/>
      <c r="D537" s="90"/>
      <c r="E537" s="90"/>
      <c r="F537" s="12">
        <v>1500000</v>
      </c>
      <c r="G537" s="12">
        <v>1500000</v>
      </c>
      <c r="H537" s="12"/>
      <c r="I537" s="130"/>
    </row>
    <row r="538" spans="1:9" ht="12.75">
      <c r="A538" s="90" t="s">
        <v>540</v>
      </c>
      <c r="B538" s="90" t="s">
        <v>541</v>
      </c>
      <c r="C538" s="90"/>
      <c r="D538" s="90"/>
      <c r="E538" s="90"/>
      <c r="F538" s="12">
        <v>1500000</v>
      </c>
      <c r="G538" s="12">
        <v>1500000</v>
      </c>
      <c r="H538" s="12"/>
      <c r="I538" s="130"/>
    </row>
    <row r="539" spans="1:9" ht="12.75">
      <c r="A539" s="90" t="s">
        <v>454</v>
      </c>
      <c r="B539" s="90" t="s">
        <v>434</v>
      </c>
      <c r="C539" s="90"/>
      <c r="D539" s="90"/>
      <c r="E539" s="90"/>
      <c r="F539" s="12">
        <v>6595000</v>
      </c>
      <c r="G539" s="12">
        <v>6595000</v>
      </c>
      <c r="H539" s="12"/>
      <c r="I539" s="130"/>
    </row>
    <row r="540" spans="1:9" ht="12.75">
      <c r="A540" s="90" t="s">
        <v>472</v>
      </c>
      <c r="B540" s="90" t="s">
        <v>56</v>
      </c>
      <c r="F540" s="12">
        <v>54000</v>
      </c>
      <c r="G540" s="12">
        <v>54000</v>
      </c>
      <c r="H540" s="12"/>
      <c r="I540" s="130"/>
    </row>
    <row r="541" spans="1:9" ht="12.75">
      <c r="A541" s="90" t="s">
        <v>497</v>
      </c>
      <c r="B541" s="90" t="s">
        <v>542</v>
      </c>
      <c r="F541" s="12">
        <v>4000000</v>
      </c>
      <c r="G541" s="12">
        <v>4000000</v>
      </c>
      <c r="H541" s="12"/>
      <c r="I541" s="130"/>
    </row>
    <row r="542" spans="1:9" ht="12.75">
      <c r="A542" s="90"/>
      <c r="B542" s="90" t="s">
        <v>330</v>
      </c>
      <c r="C542" s="90"/>
      <c r="D542" s="90"/>
      <c r="E542" s="90"/>
      <c r="F542" s="12"/>
      <c r="G542" s="12"/>
      <c r="H542" s="12"/>
      <c r="I542" s="130"/>
    </row>
    <row r="543" spans="1:9" ht="12.75">
      <c r="A543" s="90"/>
      <c r="B543" s="90" t="s">
        <v>278</v>
      </c>
      <c r="C543" s="90"/>
      <c r="D543" s="90"/>
      <c r="E543" s="90"/>
      <c r="F543" s="12"/>
      <c r="G543" s="12"/>
      <c r="H543" s="12"/>
      <c r="I543" s="130"/>
    </row>
    <row r="544" spans="1:9" ht="12.75">
      <c r="A544" s="90" t="s">
        <v>328</v>
      </c>
      <c r="B544" s="90"/>
      <c r="C544" s="90"/>
      <c r="D544" s="90"/>
      <c r="E544" s="90"/>
      <c r="F544" s="12"/>
      <c r="G544" s="12"/>
      <c r="H544" s="12"/>
      <c r="I544" s="130"/>
    </row>
    <row r="545" spans="1:9" ht="12.75">
      <c r="A545" s="90" t="s">
        <v>492</v>
      </c>
      <c r="B545" s="90" t="s">
        <v>548</v>
      </c>
      <c r="C545" s="90"/>
      <c r="D545" s="90"/>
      <c r="E545" s="90"/>
      <c r="F545" s="12">
        <v>50000</v>
      </c>
      <c r="G545" s="12">
        <v>50000</v>
      </c>
      <c r="H545" s="12"/>
      <c r="I545" s="130"/>
    </row>
    <row r="546" spans="2:9" ht="12.75">
      <c r="B546" s="90" t="s">
        <v>534</v>
      </c>
      <c r="C546" s="90"/>
      <c r="D546" s="90"/>
      <c r="E546" s="90"/>
      <c r="F546" s="12">
        <v>20000</v>
      </c>
      <c r="G546" s="12">
        <v>20000</v>
      </c>
      <c r="H546" s="12"/>
      <c r="I546" s="130"/>
    </row>
    <row r="547" spans="1:9" ht="12.75">
      <c r="A547" s="90" t="s">
        <v>445</v>
      </c>
      <c r="B547" s="90" t="s">
        <v>329</v>
      </c>
      <c r="C547" s="90"/>
      <c r="D547" s="90"/>
      <c r="E547" s="90"/>
      <c r="F547" s="12">
        <v>54000</v>
      </c>
      <c r="G547" s="12">
        <v>54000</v>
      </c>
      <c r="H547" s="12"/>
      <c r="I547" s="130"/>
    </row>
    <row r="548" spans="1:9" ht="12.75">
      <c r="A548" s="90" t="s">
        <v>448</v>
      </c>
      <c r="B548" s="90" t="s">
        <v>449</v>
      </c>
      <c r="C548" s="90"/>
      <c r="D548" s="90"/>
      <c r="E548" s="90"/>
      <c r="F548" s="12">
        <v>100000</v>
      </c>
      <c r="G548" s="12">
        <v>100000</v>
      </c>
      <c r="H548" s="12"/>
      <c r="I548" s="90"/>
    </row>
    <row r="549" spans="1:9" ht="12.75">
      <c r="A549" s="90"/>
      <c r="B549" s="90" t="s">
        <v>772</v>
      </c>
      <c r="C549" s="90"/>
      <c r="D549" s="90"/>
      <c r="E549" s="90"/>
      <c r="F549" s="12"/>
      <c r="G549" s="12">
        <v>1386000</v>
      </c>
      <c r="H549" s="12">
        <v>1386000</v>
      </c>
      <c r="I549" s="90"/>
    </row>
    <row r="550" spans="6:9" ht="12.75">
      <c r="F550" s="12"/>
      <c r="G550" s="12"/>
      <c r="H550" s="12"/>
      <c r="I550" s="90"/>
    </row>
    <row r="551" spans="1:9" ht="12.75">
      <c r="A551" s="89" t="s">
        <v>234</v>
      </c>
      <c r="B551" s="63"/>
      <c r="C551" s="63"/>
      <c r="D551" s="63"/>
      <c r="E551" s="63"/>
      <c r="F551" s="185">
        <f>SUM(F490:F550)</f>
        <v>105187000</v>
      </c>
      <c r="G551" s="185">
        <f>SUM(G490:G550)</f>
        <v>199377780</v>
      </c>
      <c r="H551" s="185">
        <f>SUM(H490:H550)</f>
        <v>94190780</v>
      </c>
      <c r="I551" s="90"/>
    </row>
    <row r="552" spans="7:9" ht="12.75">
      <c r="G552" s="90"/>
      <c r="H552" s="12"/>
      <c r="I552" s="90"/>
    </row>
    <row r="553" spans="7:9" ht="12.75" hidden="1">
      <c r="G553" s="90"/>
      <c r="H553" s="12"/>
      <c r="I553" s="90"/>
    </row>
    <row r="554" spans="7:9" ht="12.75" hidden="1">
      <c r="G554" s="90"/>
      <c r="H554" s="12"/>
      <c r="I554" s="90"/>
    </row>
    <row r="555" spans="7:9" ht="12.75" hidden="1">
      <c r="G555" s="90"/>
      <c r="H555" s="12"/>
      <c r="I555" s="130"/>
    </row>
    <row r="556" ht="15">
      <c r="I556" s="62"/>
    </row>
    <row r="557" spans="1:9" ht="15">
      <c r="A557" s="171"/>
      <c r="B557" s="171"/>
      <c r="C557" s="171"/>
      <c r="D557" s="171"/>
      <c r="E557" s="171"/>
      <c r="F557" s="259"/>
      <c r="G557" s="259"/>
      <c r="H557" s="259"/>
      <c r="I557" s="62"/>
    </row>
    <row r="558" spans="1:9" ht="15">
      <c r="A558" s="317" t="s">
        <v>613</v>
      </c>
      <c r="B558" s="317"/>
      <c r="C558" s="317"/>
      <c r="D558" s="317"/>
      <c r="E558" s="317"/>
      <c r="F558" s="317"/>
      <c r="G558" s="317"/>
      <c r="H558" s="317"/>
      <c r="I558" s="62"/>
    </row>
    <row r="559" spans="1:9" ht="15">
      <c r="A559" s="161"/>
      <c r="B559" s="121"/>
      <c r="C559" s="121"/>
      <c r="D559" s="121"/>
      <c r="E559" s="121"/>
      <c r="F559" s="121"/>
      <c r="G559" s="121"/>
      <c r="H559" s="121"/>
      <c r="I559" s="62"/>
    </row>
    <row r="560" spans="1:9" ht="15">
      <c r="A560" s="161"/>
      <c r="B560" t="s">
        <v>551</v>
      </c>
      <c r="F560" s="12">
        <v>1000000</v>
      </c>
      <c r="G560" s="12">
        <v>1000000</v>
      </c>
      <c r="I560" s="62"/>
    </row>
    <row r="561" spans="1:9" ht="15">
      <c r="A561" s="161"/>
      <c r="B561" t="s">
        <v>251</v>
      </c>
      <c r="F561" s="12">
        <v>270000</v>
      </c>
      <c r="G561" s="12">
        <v>270000</v>
      </c>
      <c r="I561" s="62"/>
    </row>
    <row r="562" spans="1:9" ht="15">
      <c r="A562" s="171"/>
      <c r="B562" t="s">
        <v>552</v>
      </c>
      <c r="F562" s="12">
        <v>1000000</v>
      </c>
      <c r="G562" s="12">
        <v>1000000</v>
      </c>
      <c r="I562" s="62"/>
    </row>
    <row r="563" spans="1:9" ht="15">
      <c r="A563" s="171"/>
      <c r="B563" t="s">
        <v>434</v>
      </c>
      <c r="F563" s="12">
        <v>270000</v>
      </c>
      <c r="G563" s="12">
        <v>270000</v>
      </c>
      <c r="I563" s="62"/>
    </row>
    <row r="564" spans="1:9" ht="15">
      <c r="A564" s="188"/>
      <c r="B564" s="188"/>
      <c r="C564" s="188"/>
      <c r="D564" s="188"/>
      <c r="E564" s="188"/>
      <c r="F564" s="258">
        <f>SUM(F560:F563)</f>
        <v>2540000</v>
      </c>
      <c r="G564" s="258">
        <f>SUM(G560:G563)</f>
        <v>2540000</v>
      </c>
      <c r="H564" s="258">
        <f>SUM(H560:H563)</f>
        <v>0</v>
      </c>
      <c r="I564" s="62"/>
    </row>
    <row r="565" spans="1:9" ht="15">
      <c r="A565" s="61"/>
      <c r="B565" s="61"/>
      <c r="C565" s="61"/>
      <c r="D565" s="61"/>
      <c r="E565" s="61"/>
      <c r="F565" s="61"/>
      <c r="G565" s="61"/>
      <c r="H565" s="62"/>
      <c r="I565" s="62"/>
    </row>
    <row r="566" spans="1:9" ht="15.75">
      <c r="A566" s="10" t="s">
        <v>282</v>
      </c>
      <c r="B566" s="10"/>
      <c r="C566" s="10"/>
      <c r="D566" s="10"/>
      <c r="E566" s="67"/>
      <c r="F566" s="291">
        <v>116837000</v>
      </c>
      <c r="G566" s="291">
        <f>G485+G551+G564+220</f>
        <v>212128000</v>
      </c>
      <c r="H566" s="291">
        <f>H485+H551+220</f>
        <v>95291000</v>
      </c>
      <c r="I566" s="62"/>
    </row>
    <row r="567" spans="1:9" ht="15">
      <c r="A567" s="90"/>
      <c r="B567" s="90"/>
      <c r="C567" s="90"/>
      <c r="D567" s="90"/>
      <c r="E567" s="90"/>
      <c r="F567" s="90"/>
      <c r="G567" s="90"/>
      <c r="H567" s="130"/>
      <c r="I567" s="62"/>
    </row>
    <row r="568" spans="1:9" ht="15" customHeight="1" hidden="1">
      <c r="A568" s="91"/>
      <c r="B568" s="91"/>
      <c r="C568" s="91"/>
      <c r="D568" s="91"/>
      <c r="E568" s="91"/>
      <c r="F568" s="91"/>
      <c r="G568" s="91"/>
      <c r="H568" s="91"/>
      <c r="I568" s="62"/>
    </row>
    <row r="569" spans="1:9" ht="15" customHeight="1" hidden="1">
      <c r="A569" s="91"/>
      <c r="B569" s="91"/>
      <c r="C569" s="91"/>
      <c r="D569" s="91"/>
      <c r="E569" s="91"/>
      <c r="F569" s="91"/>
      <c r="G569" s="91"/>
      <c r="H569" s="91"/>
      <c r="I569" s="62"/>
    </row>
    <row r="570" spans="1:9" ht="15" customHeight="1" hidden="1">
      <c r="A570" s="91"/>
      <c r="B570" s="91"/>
      <c r="C570" s="91"/>
      <c r="D570" s="91"/>
      <c r="E570" s="91"/>
      <c r="F570" s="91"/>
      <c r="G570" s="91"/>
      <c r="H570" s="91"/>
      <c r="I570" s="62"/>
    </row>
    <row r="571" spans="1:9" ht="15" customHeight="1" hidden="1">
      <c r="A571" s="91"/>
      <c r="B571" s="91"/>
      <c r="C571" s="91"/>
      <c r="D571" s="91"/>
      <c r="E571" s="91"/>
      <c r="F571" s="91"/>
      <c r="G571" s="91"/>
      <c r="H571" s="91"/>
      <c r="I571" s="62"/>
    </row>
    <row r="572" spans="1:9" ht="15" customHeight="1" hidden="1">
      <c r="A572" s="136"/>
      <c r="B572" s="136"/>
      <c r="C572" s="136"/>
      <c r="D572" s="136"/>
      <c r="E572" s="136"/>
      <c r="F572" s="136"/>
      <c r="G572" s="136"/>
      <c r="H572" s="67"/>
      <c r="I572" s="62"/>
    </row>
    <row r="573" spans="1:9" ht="15" customHeight="1" hidden="1">
      <c r="A573" s="64"/>
      <c r="B573" s="91"/>
      <c r="C573" s="91"/>
      <c r="D573" s="91"/>
      <c r="E573" s="91"/>
      <c r="F573" s="91"/>
      <c r="G573" s="91"/>
      <c r="I573" s="62"/>
    </row>
    <row r="574" ht="15.75" customHeight="1" hidden="1">
      <c r="I574" s="156"/>
    </row>
    <row r="575" spans="1:9" ht="15" customHeight="1" hidden="1">
      <c r="A575" s="91"/>
      <c r="B575" s="91"/>
      <c r="C575" s="91"/>
      <c r="D575" s="91"/>
      <c r="E575" s="91"/>
      <c r="F575" s="91"/>
      <c r="G575" s="91"/>
      <c r="H575" s="91"/>
      <c r="I575" s="62"/>
    </row>
    <row r="576" spans="1:9" ht="15" customHeight="1" hidden="1">
      <c r="A576" s="91"/>
      <c r="B576" s="91"/>
      <c r="C576" s="91"/>
      <c r="D576" s="91"/>
      <c r="E576" s="91"/>
      <c r="F576" s="91"/>
      <c r="G576" s="91"/>
      <c r="H576" s="91"/>
      <c r="I576" s="62"/>
    </row>
    <row r="577" spans="1:9" ht="15" customHeight="1" hidden="1">
      <c r="A577" s="91"/>
      <c r="B577" s="91"/>
      <c r="C577" s="91"/>
      <c r="D577" s="91"/>
      <c r="E577" s="91"/>
      <c r="F577" s="91"/>
      <c r="G577" s="91"/>
      <c r="H577" s="91"/>
      <c r="I577" s="62"/>
    </row>
    <row r="578" spans="1:8" ht="12.75" customHeight="1" hidden="1">
      <c r="A578" s="91"/>
      <c r="B578" s="91"/>
      <c r="C578" s="91"/>
      <c r="D578" s="91"/>
      <c r="E578" s="91"/>
      <c r="F578" s="91"/>
      <c r="G578" s="91"/>
      <c r="H578" s="91"/>
    </row>
    <row r="579" spans="1:8" ht="12.75" customHeight="1" hidden="1">
      <c r="A579" s="91"/>
      <c r="B579" s="91"/>
      <c r="C579" s="91"/>
      <c r="D579" s="91"/>
      <c r="E579" s="91"/>
      <c r="F579" s="91"/>
      <c r="G579" s="91"/>
      <c r="H579" s="91"/>
    </row>
    <row r="580" spans="1:8" ht="12.75" customHeight="1" hidden="1">
      <c r="A580" s="91"/>
      <c r="B580" s="91"/>
      <c r="C580" s="91"/>
      <c r="D580" s="91"/>
      <c r="E580" s="91"/>
      <c r="F580" s="91"/>
      <c r="G580" s="91"/>
      <c r="H580" s="91"/>
    </row>
    <row r="581" spans="1:8" ht="12.75" customHeight="1" hidden="1">
      <c r="A581" s="91"/>
      <c r="B581" s="91"/>
      <c r="C581" s="91"/>
      <c r="D581" s="91"/>
      <c r="E581" s="91"/>
      <c r="F581" s="91"/>
      <c r="G581" s="91"/>
      <c r="H581" s="91"/>
    </row>
    <row r="582" spans="1:8" ht="12.75" customHeight="1" hidden="1">
      <c r="A582" s="91"/>
      <c r="B582" s="91"/>
      <c r="C582" s="91"/>
      <c r="D582" s="91"/>
      <c r="E582" s="91"/>
      <c r="F582" s="91"/>
      <c r="G582" s="91"/>
      <c r="H582" s="91"/>
    </row>
    <row r="583" spans="1:8" ht="12.75" customHeight="1" hidden="1">
      <c r="A583" s="91"/>
      <c r="B583" s="91"/>
      <c r="C583" s="91"/>
      <c r="D583" s="91"/>
      <c r="E583" s="91"/>
      <c r="F583" s="91"/>
      <c r="G583" s="91"/>
      <c r="H583" s="91"/>
    </row>
    <row r="584" spans="1:8" ht="12.75" customHeight="1" hidden="1">
      <c r="A584" s="91"/>
      <c r="B584" s="91"/>
      <c r="C584" s="91"/>
      <c r="D584" s="91"/>
      <c r="E584" s="91"/>
      <c r="F584" s="91"/>
      <c r="G584" s="91"/>
      <c r="H584" s="67"/>
    </row>
    <row r="585" spans="2:8" ht="15" customHeight="1" hidden="1">
      <c r="B585" s="90"/>
      <c r="C585" s="90"/>
      <c r="D585" s="90"/>
      <c r="E585" s="91"/>
      <c r="F585" s="91"/>
      <c r="G585" s="91"/>
      <c r="H585" s="61"/>
    </row>
    <row r="586" ht="12.75" customHeight="1" hidden="1"/>
    <row r="587" spans="2:8" ht="15" customHeight="1" hidden="1">
      <c r="B587" s="90"/>
      <c r="C587" s="90"/>
      <c r="D587" s="90"/>
      <c r="E587" s="173"/>
      <c r="F587" s="67"/>
      <c r="G587" s="174"/>
      <c r="H587" s="61"/>
    </row>
    <row r="588" spans="1:8" ht="15" customHeight="1">
      <c r="A588" s="315" t="s">
        <v>118</v>
      </c>
      <c r="B588" s="315"/>
      <c r="C588" s="315"/>
      <c r="D588" s="315"/>
      <c r="E588" s="315"/>
      <c r="F588" s="315"/>
      <c r="G588" s="315"/>
      <c r="H588" s="315"/>
    </row>
    <row r="589" spans="2:8" ht="15" customHeight="1">
      <c r="B589" s="90"/>
      <c r="C589" s="90"/>
      <c r="D589" s="90"/>
      <c r="E589" s="173"/>
      <c r="F589" s="67"/>
      <c r="G589" s="174"/>
      <c r="H589" s="61"/>
    </row>
    <row r="590" spans="1:8" ht="15" customHeight="1">
      <c r="A590" t="s">
        <v>84</v>
      </c>
      <c r="B590" s="90"/>
      <c r="C590" s="90"/>
      <c r="D590" s="90"/>
      <c r="E590" s="173"/>
      <c r="F590" s="67"/>
      <c r="G590" s="174"/>
      <c r="H590" s="61"/>
    </row>
    <row r="591" spans="1:7" ht="15" customHeight="1">
      <c r="A591" t="s">
        <v>435</v>
      </c>
      <c r="B591" s="90" t="s">
        <v>512</v>
      </c>
      <c r="C591" s="90"/>
      <c r="D591" s="90"/>
      <c r="E591" s="173"/>
      <c r="F591" s="12">
        <v>62044000</v>
      </c>
      <c r="G591" s="12">
        <v>62044000</v>
      </c>
    </row>
    <row r="592" spans="1:7" ht="15" customHeight="1">
      <c r="A592" t="s">
        <v>513</v>
      </c>
      <c r="B592" s="90" t="s">
        <v>514</v>
      </c>
      <c r="C592" s="90"/>
      <c r="D592" s="90"/>
      <c r="E592" s="173"/>
      <c r="F592" s="12">
        <v>1300000</v>
      </c>
      <c r="G592" s="12">
        <v>1300000</v>
      </c>
    </row>
    <row r="593" spans="1:7" ht="15" customHeight="1">
      <c r="A593" t="s">
        <v>515</v>
      </c>
      <c r="B593" s="90" t="s">
        <v>516</v>
      </c>
      <c r="C593" s="90"/>
      <c r="D593" s="90"/>
      <c r="E593" s="173"/>
      <c r="F593" s="12">
        <v>500000</v>
      </c>
      <c r="G593" s="12">
        <v>500000</v>
      </c>
    </row>
    <row r="594" spans="1:7" ht="15" customHeight="1">
      <c r="A594" t="s">
        <v>517</v>
      </c>
      <c r="B594" s="90" t="s">
        <v>508</v>
      </c>
      <c r="C594" s="90"/>
      <c r="D594" s="90"/>
      <c r="E594" s="173"/>
      <c r="F594" s="12">
        <v>650000</v>
      </c>
      <c r="G594" s="12">
        <v>650000</v>
      </c>
    </row>
    <row r="595" spans="1:7" ht="15" customHeight="1">
      <c r="A595" t="s">
        <v>423</v>
      </c>
      <c r="B595" s="90" t="s">
        <v>378</v>
      </c>
      <c r="C595" s="90"/>
      <c r="D595" s="90"/>
      <c r="E595" s="173"/>
      <c r="F595" s="12">
        <v>17413380</v>
      </c>
      <c r="G595" s="12">
        <v>17413380</v>
      </c>
    </row>
    <row r="596" spans="1:7" ht="15" customHeight="1">
      <c r="A596" t="s">
        <v>439</v>
      </c>
      <c r="B596" s="90" t="s">
        <v>380</v>
      </c>
      <c r="C596" s="90"/>
      <c r="D596" s="90"/>
      <c r="E596" s="173"/>
      <c r="F596" s="12"/>
      <c r="G596" s="12"/>
    </row>
    <row r="597" spans="2:7" ht="15" customHeight="1">
      <c r="B597" s="90" t="s">
        <v>239</v>
      </c>
      <c r="C597" s="90"/>
      <c r="D597" s="90"/>
      <c r="E597" s="173"/>
      <c r="F597" s="12">
        <v>40000</v>
      </c>
      <c r="G597" s="12">
        <v>40000</v>
      </c>
    </row>
    <row r="598" spans="2:7" ht="15" customHeight="1">
      <c r="B598" s="90" t="s">
        <v>252</v>
      </c>
      <c r="C598" s="90"/>
      <c r="D598" s="90"/>
      <c r="E598" s="173"/>
      <c r="F598" s="12">
        <v>236000</v>
      </c>
      <c r="G598" s="12">
        <v>236000</v>
      </c>
    </row>
    <row r="599" spans="2:7" ht="15" customHeight="1">
      <c r="B599" s="90" t="s">
        <v>500</v>
      </c>
      <c r="C599" s="90"/>
      <c r="D599" s="90"/>
      <c r="E599" s="173"/>
      <c r="F599" s="12">
        <v>157000</v>
      </c>
      <c r="G599" s="12">
        <v>157000</v>
      </c>
    </row>
    <row r="600" spans="2:7" ht="15" customHeight="1">
      <c r="B600" s="90" t="s">
        <v>518</v>
      </c>
      <c r="C600" s="90"/>
      <c r="D600" s="90"/>
      <c r="E600" s="173"/>
      <c r="F600" s="12">
        <v>472000</v>
      </c>
      <c r="G600" s="12">
        <v>472000</v>
      </c>
    </row>
    <row r="601" spans="1:7" ht="15" customHeight="1">
      <c r="A601" t="s">
        <v>442</v>
      </c>
      <c r="B601" s="90" t="s">
        <v>486</v>
      </c>
      <c r="C601" s="90"/>
      <c r="D601" s="90"/>
      <c r="E601" s="173"/>
      <c r="F601" s="12"/>
      <c r="G601" s="12"/>
    </row>
    <row r="602" spans="2:7" ht="15" customHeight="1">
      <c r="B602" s="90" t="s">
        <v>379</v>
      </c>
      <c r="C602" s="90"/>
      <c r="D602" s="90"/>
      <c r="E602" s="173"/>
      <c r="F602" s="12">
        <v>40000</v>
      </c>
      <c r="G602" s="12">
        <v>40000</v>
      </c>
    </row>
    <row r="603" spans="2:7" ht="15" customHeight="1">
      <c r="B603" s="90" t="s">
        <v>311</v>
      </c>
      <c r="C603" s="90"/>
      <c r="D603" s="90"/>
      <c r="E603" s="173"/>
      <c r="F603" s="12">
        <v>236000</v>
      </c>
      <c r="G603" s="12">
        <v>236000</v>
      </c>
    </row>
    <row r="604" spans="2:7" ht="15" customHeight="1">
      <c r="B604" s="90" t="s">
        <v>381</v>
      </c>
      <c r="C604" s="90"/>
      <c r="D604" s="90"/>
      <c r="E604" s="173"/>
      <c r="F604" s="12">
        <v>670000</v>
      </c>
      <c r="G604" s="12">
        <v>670000</v>
      </c>
    </row>
    <row r="605" spans="1:7" ht="15" customHeight="1">
      <c r="A605" t="s">
        <v>444</v>
      </c>
      <c r="B605" s="90" t="s">
        <v>487</v>
      </c>
      <c r="C605" s="90"/>
      <c r="D605" s="90"/>
      <c r="E605" s="173"/>
      <c r="F605" s="12">
        <v>236000</v>
      </c>
      <c r="G605" s="12">
        <v>236000</v>
      </c>
    </row>
    <row r="606" spans="1:7" ht="15" customHeight="1">
      <c r="A606" t="s">
        <v>448</v>
      </c>
      <c r="B606" s="90" t="s">
        <v>449</v>
      </c>
      <c r="C606" s="90"/>
      <c r="D606" s="90"/>
      <c r="E606" s="173"/>
      <c r="F606" s="12"/>
      <c r="G606" s="12"/>
    </row>
    <row r="607" spans="2:7" ht="15" customHeight="1">
      <c r="B607" s="90" t="s">
        <v>246</v>
      </c>
      <c r="C607" s="90"/>
      <c r="D607" s="90"/>
      <c r="E607" s="173"/>
      <c r="F607" s="12">
        <v>2000000</v>
      </c>
      <c r="G607" s="12">
        <v>2000000</v>
      </c>
    </row>
    <row r="608" spans="2:7" ht="15" customHeight="1">
      <c r="B608" s="90" t="s">
        <v>241</v>
      </c>
      <c r="C608" s="90"/>
      <c r="D608" s="90"/>
      <c r="E608" s="173"/>
      <c r="F608" s="12">
        <v>2000000</v>
      </c>
      <c r="G608" s="12">
        <v>2000000</v>
      </c>
    </row>
    <row r="609" spans="2:7" ht="15" customHeight="1">
      <c r="B609" s="90" t="s">
        <v>243</v>
      </c>
      <c r="C609" s="90"/>
      <c r="D609" s="90"/>
      <c r="E609" s="173"/>
      <c r="F609" s="12">
        <v>909000</v>
      </c>
      <c r="G609" s="12">
        <v>909000</v>
      </c>
    </row>
    <row r="610" spans="1:7" ht="15" customHeight="1">
      <c r="A610" t="s">
        <v>450</v>
      </c>
      <c r="B610" s="90" t="s">
        <v>277</v>
      </c>
      <c r="C610" s="90"/>
      <c r="D610" s="90"/>
      <c r="E610" s="173"/>
      <c r="F610" s="12">
        <v>472000</v>
      </c>
      <c r="G610" s="12">
        <v>472000</v>
      </c>
    </row>
    <row r="611" spans="1:7" ht="15" customHeight="1">
      <c r="A611" t="s">
        <v>519</v>
      </c>
      <c r="B611" s="90" t="s">
        <v>520</v>
      </c>
      <c r="C611" s="90"/>
      <c r="D611" s="90"/>
      <c r="E611" s="173"/>
      <c r="F611" s="12">
        <v>850000</v>
      </c>
      <c r="G611" s="12">
        <v>850000</v>
      </c>
    </row>
    <row r="612" spans="1:7" ht="15" customHeight="1">
      <c r="A612" t="s">
        <v>424</v>
      </c>
      <c r="B612" s="90" t="s">
        <v>521</v>
      </c>
      <c r="C612" s="90"/>
      <c r="D612" s="90"/>
      <c r="E612" s="173"/>
      <c r="F612" s="12">
        <v>669000</v>
      </c>
      <c r="G612" s="12">
        <v>669000</v>
      </c>
    </row>
    <row r="613" spans="1:7" ht="15" customHeight="1">
      <c r="A613" t="s">
        <v>466</v>
      </c>
      <c r="B613" s="90" t="s">
        <v>522</v>
      </c>
      <c r="C613" s="90"/>
      <c r="D613" s="90"/>
      <c r="E613" s="173"/>
      <c r="F613" s="12">
        <v>400000</v>
      </c>
      <c r="G613" s="12">
        <v>400000</v>
      </c>
    </row>
    <row r="614" spans="1:7" ht="15" customHeight="1">
      <c r="A614" t="s">
        <v>454</v>
      </c>
      <c r="B614" s="90" t="s">
        <v>434</v>
      </c>
      <c r="C614" s="90"/>
      <c r="D614" s="90"/>
      <c r="E614" s="173"/>
      <c r="F614" s="12">
        <v>2187540</v>
      </c>
      <c r="G614" s="12">
        <v>2187540</v>
      </c>
    </row>
    <row r="615" spans="1:7" ht="15" customHeight="1">
      <c r="A615" t="s">
        <v>455</v>
      </c>
      <c r="B615" s="90" t="s">
        <v>523</v>
      </c>
      <c r="C615" s="90"/>
      <c r="D615" s="90"/>
      <c r="E615" s="173"/>
      <c r="F615" s="12">
        <v>236000</v>
      </c>
      <c r="G615" s="12">
        <v>236000</v>
      </c>
    </row>
    <row r="616" spans="1:7" ht="15" customHeight="1">
      <c r="A616" t="s">
        <v>428</v>
      </c>
      <c r="B616" s="90" t="s">
        <v>457</v>
      </c>
      <c r="C616" s="90"/>
      <c r="D616" s="90"/>
      <c r="E616" s="173"/>
      <c r="F616" s="136">
        <v>64000</v>
      </c>
      <c r="G616" s="136">
        <v>64000</v>
      </c>
    </row>
    <row r="617" spans="1:8" ht="15" customHeight="1">
      <c r="A617" s="242" t="s">
        <v>234</v>
      </c>
      <c r="B617" s="243"/>
      <c r="C617" s="243"/>
      <c r="D617" s="243"/>
      <c r="E617" s="243"/>
      <c r="F617" s="245">
        <f>SUM(F591:F616)</f>
        <v>93781920</v>
      </c>
      <c r="G617" s="245">
        <f>SUM(G591:G616)</f>
        <v>93781920</v>
      </c>
      <c r="H617" s="245"/>
    </row>
    <row r="620" spans="1:4" ht="15.75">
      <c r="A620" s="313" t="s">
        <v>283</v>
      </c>
      <c r="B620" s="313"/>
      <c r="C620" s="313"/>
      <c r="D620" s="313"/>
    </row>
    <row r="623" spans="1:7" ht="15">
      <c r="A623" s="315" t="s">
        <v>284</v>
      </c>
      <c r="B623" s="315"/>
      <c r="C623" s="315"/>
      <c r="D623" s="315"/>
      <c r="F623" s="11" t="s">
        <v>743</v>
      </c>
      <c r="G623" s="11" t="s">
        <v>744</v>
      </c>
    </row>
    <row r="624" spans="1:7" ht="15">
      <c r="A624" s="290"/>
      <c r="B624" s="261" t="s">
        <v>615</v>
      </c>
      <c r="C624" s="290" t="s">
        <v>285</v>
      </c>
      <c r="D624" s="291">
        <v>8755000</v>
      </c>
      <c r="F624" s="291">
        <v>9641000</v>
      </c>
      <c r="G624" s="67">
        <f>(F624-D624)</f>
        <v>886000</v>
      </c>
    </row>
    <row r="625" spans="1:7" ht="15.75" customHeight="1" hidden="1">
      <c r="A625" s="290"/>
      <c r="B625" s="261" t="s">
        <v>616</v>
      </c>
      <c r="C625" s="290"/>
      <c r="D625" s="291"/>
      <c r="F625" s="67"/>
      <c r="G625" s="67">
        <f aca="true" t="shared" si="0" ref="G625:G656">(F625-D625)</f>
        <v>0</v>
      </c>
    </row>
    <row r="626" spans="1:7" ht="15.75" customHeight="1" hidden="1">
      <c r="A626" s="290"/>
      <c r="B626" s="261" t="s">
        <v>617</v>
      </c>
      <c r="C626" s="290"/>
      <c r="D626" s="291"/>
      <c r="F626" s="67"/>
      <c r="G626" s="67">
        <f t="shared" si="0"/>
        <v>0</v>
      </c>
    </row>
    <row r="627" spans="1:7" ht="15">
      <c r="A627" s="290"/>
      <c r="B627" s="261" t="s">
        <v>618</v>
      </c>
      <c r="C627" s="290" t="s">
        <v>286</v>
      </c>
      <c r="D627" s="292">
        <v>22017000</v>
      </c>
      <c r="E627" s="292">
        <v>22017000</v>
      </c>
      <c r="F627" s="292">
        <v>22017000</v>
      </c>
      <c r="G627" s="67">
        <f t="shared" si="0"/>
        <v>0</v>
      </c>
    </row>
    <row r="628" spans="1:7" ht="15">
      <c r="A628" s="290"/>
      <c r="B628" s="261" t="s">
        <v>619</v>
      </c>
      <c r="C628" s="290" t="s">
        <v>287</v>
      </c>
      <c r="D628" s="292">
        <v>8855000</v>
      </c>
      <c r="E628" s="292">
        <v>8855000</v>
      </c>
      <c r="F628" s="292">
        <v>8855000</v>
      </c>
      <c r="G628" s="67">
        <f t="shared" si="0"/>
        <v>0</v>
      </c>
    </row>
    <row r="629" spans="1:7" ht="15">
      <c r="A629" s="290"/>
      <c r="B629" s="261" t="s">
        <v>620</v>
      </c>
      <c r="C629" s="290" t="s">
        <v>651</v>
      </c>
      <c r="D629" s="292">
        <v>9615000</v>
      </c>
      <c r="E629" s="292">
        <v>9615000</v>
      </c>
      <c r="F629" s="292">
        <v>9615000</v>
      </c>
      <c r="G629" s="67">
        <f t="shared" si="0"/>
        <v>0</v>
      </c>
    </row>
    <row r="630" spans="1:7" ht="15">
      <c r="A630" s="290"/>
      <c r="B630" s="261" t="s">
        <v>621</v>
      </c>
      <c r="C630" s="290" t="s">
        <v>23</v>
      </c>
      <c r="D630" s="291">
        <v>6985000</v>
      </c>
      <c r="E630" s="291">
        <v>6985000</v>
      </c>
      <c r="F630" s="291">
        <v>6985000</v>
      </c>
      <c r="G630" s="67">
        <f t="shared" si="0"/>
        <v>0</v>
      </c>
    </row>
    <row r="631" spans="1:7" ht="15">
      <c r="A631" s="290"/>
      <c r="B631" s="261" t="s">
        <v>622</v>
      </c>
      <c r="C631" s="290" t="s">
        <v>289</v>
      </c>
      <c r="D631" s="291">
        <v>420000</v>
      </c>
      <c r="E631" s="291">
        <v>420000</v>
      </c>
      <c r="F631" s="291">
        <v>420000</v>
      </c>
      <c r="G631" s="67">
        <f t="shared" si="0"/>
        <v>0</v>
      </c>
    </row>
    <row r="632" spans="1:7" ht="15">
      <c r="A632" s="240"/>
      <c r="B632" s="261" t="s">
        <v>623</v>
      </c>
      <c r="C632" s="290" t="s">
        <v>290</v>
      </c>
      <c r="D632" s="291">
        <v>1819000</v>
      </c>
      <c r="E632" s="291">
        <v>1819000</v>
      </c>
      <c r="F632" s="291">
        <v>1819000</v>
      </c>
      <c r="G632" s="67">
        <f t="shared" si="0"/>
        <v>0</v>
      </c>
    </row>
    <row r="633" spans="1:7" ht="15">
      <c r="A633" s="240"/>
      <c r="B633" s="261" t="s">
        <v>624</v>
      </c>
      <c r="C633" s="290" t="s">
        <v>113</v>
      </c>
      <c r="D633" s="291">
        <v>23151000</v>
      </c>
      <c r="E633" s="291">
        <v>23151000</v>
      </c>
      <c r="F633" s="291">
        <v>23151000</v>
      </c>
      <c r="G633" s="67">
        <f t="shared" si="0"/>
        <v>0</v>
      </c>
    </row>
    <row r="634" spans="1:7" ht="15">
      <c r="A634" s="240"/>
      <c r="B634" s="261" t="s">
        <v>625</v>
      </c>
      <c r="C634" s="290" t="s">
        <v>25</v>
      </c>
      <c r="D634" s="291">
        <v>2724000</v>
      </c>
      <c r="E634" s="291">
        <v>2724000</v>
      </c>
      <c r="F634" s="291">
        <v>2824000</v>
      </c>
      <c r="G634" s="67">
        <f t="shared" si="0"/>
        <v>100000</v>
      </c>
    </row>
    <row r="635" spans="1:8" ht="15.75">
      <c r="A635" s="240"/>
      <c r="B635" s="261" t="s">
        <v>642</v>
      </c>
      <c r="C635" s="290" t="s">
        <v>314</v>
      </c>
      <c r="D635" s="291">
        <v>24327000</v>
      </c>
      <c r="E635" s="291">
        <v>24327000</v>
      </c>
      <c r="F635" s="291">
        <v>24327000</v>
      </c>
      <c r="G635" s="67">
        <f t="shared" si="0"/>
        <v>0</v>
      </c>
      <c r="H635" s="124"/>
    </row>
    <row r="636" spans="1:7" ht="15">
      <c r="A636" s="240"/>
      <c r="B636" s="261">
        <v>105010</v>
      </c>
      <c r="C636" s="290" t="s">
        <v>626</v>
      </c>
      <c r="D636" s="291">
        <v>1915000</v>
      </c>
      <c r="E636" s="291">
        <v>1915000</v>
      </c>
      <c r="F636" s="291">
        <v>1915000</v>
      </c>
      <c r="G636" s="67">
        <f t="shared" si="0"/>
        <v>0</v>
      </c>
    </row>
    <row r="637" spans="1:7" ht="15">
      <c r="A637" s="240"/>
      <c r="B637" s="261">
        <v>101150</v>
      </c>
      <c r="C637" s="290" t="s">
        <v>627</v>
      </c>
      <c r="D637" s="291">
        <v>2562000</v>
      </c>
      <c r="E637" s="291">
        <v>2562000</v>
      </c>
      <c r="F637" s="291">
        <v>2562000</v>
      </c>
      <c r="G637" s="67">
        <f t="shared" si="0"/>
        <v>0</v>
      </c>
    </row>
    <row r="638" spans="1:7" ht="15">
      <c r="A638" s="240"/>
      <c r="B638" s="261">
        <v>104051</v>
      </c>
      <c r="C638" s="290" t="s">
        <v>628</v>
      </c>
      <c r="D638" s="291">
        <v>7716000</v>
      </c>
      <c r="E638" s="291">
        <v>7716000</v>
      </c>
      <c r="F638" s="291">
        <v>7716000</v>
      </c>
      <c r="G638" s="67">
        <f t="shared" si="0"/>
        <v>0</v>
      </c>
    </row>
    <row r="639" spans="1:7" ht="15">
      <c r="A639" s="240"/>
      <c r="B639" s="261">
        <v>106020</v>
      </c>
      <c r="C639" s="290" t="s">
        <v>629</v>
      </c>
      <c r="D639" s="291">
        <v>1800000</v>
      </c>
      <c r="E639" s="291">
        <v>1800000</v>
      </c>
      <c r="F639" s="291">
        <v>1800000</v>
      </c>
      <c r="G639" s="67">
        <f t="shared" si="0"/>
        <v>0</v>
      </c>
    </row>
    <row r="640" spans="1:7" ht="15">
      <c r="A640" s="240"/>
      <c r="B640" s="261">
        <v>107060</v>
      </c>
      <c r="C640" s="290" t="s">
        <v>630</v>
      </c>
      <c r="D640" s="291">
        <v>7875000</v>
      </c>
      <c r="E640" s="291">
        <v>7875000</v>
      </c>
      <c r="F640" s="291">
        <v>8229000</v>
      </c>
      <c r="G640" s="67">
        <f t="shared" si="0"/>
        <v>354000</v>
      </c>
    </row>
    <row r="641" spans="1:7" ht="15">
      <c r="A641" s="240"/>
      <c r="B641" s="261" t="s">
        <v>632</v>
      </c>
      <c r="C641" s="290" t="s">
        <v>631</v>
      </c>
      <c r="D641" s="291">
        <v>2000000</v>
      </c>
      <c r="E641" s="291">
        <v>2000000</v>
      </c>
      <c r="F641" s="291">
        <v>2000000</v>
      </c>
      <c r="G641" s="67">
        <f t="shared" si="0"/>
        <v>0</v>
      </c>
    </row>
    <row r="642" spans="1:7" ht="15">
      <c r="A642" s="240"/>
      <c r="B642" s="261">
        <v>102050</v>
      </c>
      <c r="C642" s="290" t="s">
        <v>292</v>
      </c>
      <c r="D642" s="291">
        <v>6812000</v>
      </c>
      <c r="E642" s="291">
        <v>6812000</v>
      </c>
      <c r="F642" s="291">
        <v>6812000</v>
      </c>
      <c r="G642" s="67">
        <f t="shared" si="0"/>
        <v>0</v>
      </c>
    </row>
    <row r="643" spans="1:7" ht="15">
      <c r="A643" s="240"/>
      <c r="B643" s="261" t="s">
        <v>633</v>
      </c>
      <c r="C643" s="290" t="s">
        <v>130</v>
      </c>
      <c r="D643" s="291">
        <v>34966000</v>
      </c>
      <c r="E643" s="291">
        <v>34966000</v>
      </c>
      <c r="F643" s="291">
        <v>56003000</v>
      </c>
      <c r="G643" s="67">
        <f t="shared" si="0"/>
        <v>21037000</v>
      </c>
    </row>
    <row r="644" spans="1:7" ht="15">
      <c r="A644" s="240"/>
      <c r="B644" s="261" t="s">
        <v>634</v>
      </c>
      <c r="C644" s="290" t="s">
        <v>131</v>
      </c>
      <c r="D644" s="291">
        <v>7300000</v>
      </c>
      <c r="E644" s="291">
        <v>7300000</v>
      </c>
      <c r="F644" s="291">
        <v>7300000</v>
      </c>
      <c r="G644" s="67">
        <f t="shared" si="0"/>
        <v>0</v>
      </c>
    </row>
    <row r="645" spans="1:7" ht="15">
      <c r="A645" s="240"/>
      <c r="B645" s="261" t="s">
        <v>635</v>
      </c>
      <c r="C645" s="290" t="s">
        <v>10</v>
      </c>
      <c r="D645" s="291">
        <v>15622000</v>
      </c>
      <c r="E645" s="291">
        <v>15622000</v>
      </c>
      <c r="F645" s="291">
        <v>15622000</v>
      </c>
      <c r="G645" s="67">
        <f t="shared" si="0"/>
        <v>0</v>
      </c>
    </row>
    <row r="646" spans="1:7" ht="15">
      <c r="A646" s="240"/>
      <c r="B646" s="261" t="s">
        <v>636</v>
      </c>
      <c r="C646" s="290" t="s">
        <v>322</v>
      </c>
      <c r="D646" s="291"/>
      <c r="E646" s="291"/>
      <c r="F646" s="291"/>
      <c r="G646" s="67">
        <f t="shared" si="0"/>
        <v>0</v>
      </c>
    </row>
    <row r="647" spans="1:7" ht="15">
      <c r="A647" s="240"/>
      <c r="B647" s="261" t="s">
        <v>637</v>
      </c>
      <c r="C647" s="290" t="s">
        <v>638</v>
      </c>
      <c r="D647" s="291">
        <v>29329000</v>
      </c>
      <c r="E647" s="291">
        <v>29329000</v>
      </c>
      <c r="F647" s="291">
        <v>71592000</v>
      </c>
      <c r="G647" s="67">
        <f t="shared" si="0"/>
        <v>42263000</v>
      </c>
    </row>
    <row r="648" spans="1:7" ht="15">
      <c r="A648" s="240"/>
      <c r="B648" s="261" t="s">
        <v>639</v>
      </c>
      <c r="C648" s="290" t="s">
        <v>8</v>
      </c>
      <c r="D648" s="291">
        <v>10975000</v>
      </c>
      <c r="E648" s="291">
        <v>10975000</v>
      </c>
      <c r="F648" s="291">
        <v>13303000</v>
      </c>
      <c r="G648" s="67">
        <f t="shared" si="0"/>
        <v>2328000</v>
      </c>
    </row>
    <row r="649" spans="1:7" ht="15">
      <c r="A649" s="240"/>
      <c r="B649" s="261" t="s">
        <v>640</v>
      </c>
      <c r="C649" s="290" t="s">
        <v>293</v>
      </c>
      <c r="D649" s="291">
        <v>1270000</v>
      </c>
      <c r="E649" s="291">
        <v>1270000</v>
      </c>
      <c r="F649" s="291">
        <v>1270000</v>
      </c>
      <c r="G649" s="67">
        <f t="shared" si="0"/>
        <v>0</v>
      </c>
    </row>
    <row r="650" spans="1:7" ht="15">
      <c r="A650" s="240"/>
      <c r="B650" s="261" t="s">
        <v>641</v>
      </c>
      <c r="C650" s="290" t="s">
        <v>294</v>
      </c>
      <c r="D650" s="291">
        <v>2500000</v>
      </c>
      <c r="E650" s="291">
        <v>2500000</v>
      </c>
      <c r="F650" s="291">
        <v>2500000</v>
      </c>
      <c r="G650" s="67">
        <f t="shared" si="0"/>
        <v>0</v>
      </c>
    </row>
    <row r="651" spans="2:7" ht="15.75">
      <c r="B651" s="260"/>
      <c r="G651" s="67"/>
    </row>
    <row r="652" spans="2:7" ht="15.75">
      <c r="B652" s="260"/>
      <c r="G652" s="67"/>
    </row>
    <row r="653" spans="2:7" ht="15.75">
      <c r="B653" s="260"/>
      <c r="G653" s="67"/>
    </row>
    <row r="654" spans="2:9" ht="15.75">
      <c r="B654" s="123"/>
      <c r="C654" s="123"/>
      <c r="D654" s="124"/>
      <c r="G654" s="67"/>
      <c r="I654" s="12"/>
    </row>
    <row r="655" spans="2:7" ht="15.75">
      <c r="B655" s="123"/>
      <c r="C655" s="123"/>
      <c r="D655" s="124"/>
      <c r="G655" s="67"/>
    </row>
    <row r="656" spans="1:7" ht="15.75">
      <c r="A656" s="125" t="s">
        <v>323</v>
      </c>
      <c r="B656" s="125"/>
      <c r="C656" s="125"/>
      <c r="D656" s="175">
        <f>SUM(D624:D654)</f>
        <v>241310000</v>
      </c>
      <c r="E656" s="175">
        <f>SUM(E624:E654)</f>
        <v>232555000</v>
      </c>
      <c r="F656" s="175">
        <f>SUM(F624:F654)</f>
        <v>308278000</v>
      </c>
      <c r="G656" s="175">
        <f t="shared" si="0"/>
        <v>66968000</v>
      </c>
    </row>
    <row r="657" spans="2:4" ht="15.75">
      <c r="B657" s="123"/>
      <c r="C657" s="123"/>
      <c r="D657" s="124"/>
    </row>
    <row r="658" spans="1:9" ht="15.75">
      <c r="A658" s="125" t="s">
        <v>324</v>
      </c>
      <c r="B658" s="125"/>
      <c r="C658" s="125"/>
      <c r="D658" s="175">
        <v>1120201000</v>
      </c>
      <c r="E658" s="175">
        <v>1109861000</v>
      </c>
      <c r="F658" s="175">
        <v>839525000</v>
      </c>
      <c r="G658" s="175">
        <f>(F658-D658)</f>
        <v>-280676000</v>
      </c>
      <c r="H658" s="12"/>
      <c r="I658" s="12"/>
    </row>
    <row r="659" spans="2:4" ht="15.75">
      <c r="B659" s="123"/>
      <c r="C659" s="123"/>
      <c r="D659" s="124"/>
    </row>
    <row r="660" spans="1:9" ht="15.75">
      <c r="A660" s="125" t="s">
        <v>325</v>
      </c>
      <c r="B660" s="125"/>
      <c r="C660" s="125"/>
      <c r="D660" s="175">
        <v>128700000</v>
      </c>
      <c r="E660" s="175">
        <v>128700000</v>
      </c>
      <c r="F660" s="175">
        <v>124350000</v>
      </c>
      <c r="G660" s="175">
        <v>-4350000</v>
      </c>
      <c r="I660" s="12"/>
    </row>
    <row r="661" spans="1:9" ht="15.75">
      <c r="A661" s="182"/>
      <c r="B661" s="182"/>
      <c r="C661" s="182"/>
      <c r="D661" s="183"/>
      <c r="I661" s="12"/>
    </row>
    <row r="662" spans="1:4" ht="15.75">
      <c r="A662" s="182"/>
      <c r="B662" s="182"/>
      <c r="C662" s="182"/>
      <c r="D662" s="183"/>
    </row>
    <row r="663" spans="1:9" ht="15.75">
      <c r="A663" s="125" t="s">
        <v>326</v>
      </c>
      <c r="B663" s="125"/>
      <c r="C663" s="125"/>
      <c r="D663" s="175">
        <f>D656+D658+D660+D661</f>
        <v>1490211000</v>
      </c>
      <c r="E663" s="175">
        <f>E656+E658+E660+E661</f>
        <v>1471116000</v>
      </c>
      <c r="F663" s="175">
        <f>F656+F658+F660+F661</f>
        <v>1272153000</v>
      </c>
      <c r="G663" s="175">
        <f>G656+G658+G660+G661</f>
        <v>-218058000</v>
      </c>
      <c r="H663" s="12"/>
      <c r="I663" s="12"/>
    </row>
    <row r="664" spans="1:4" ht="15.75">
      <c r="A664" s="182"/>
      <c r="B664" s="182"/>
      <c r="C664" s="182"/>
      <c r="D664" s="183"/>
    </row>
    <row r="665" spans="1:8" ht="15.75">
      <c r="A665" s="123" t="s">
        <v>295</v>
      </c>
      <c r="B665" s="123"/>
      <c r="C665" s="123"/>
      <c r="D665" s="124"/>
      <c r="H665" s="12"/>
    </row>
    <row r="666" spans="1:9" ht="15.75">
      <c r="A666" s="123"/>
      <c r="B666" s="123" t="s">
        <v>296</v>
      </c>
      <c r="C666" s="123" t="s">
        <v>297</v>
      </c>
      <c r="D666" s="124">
        <v>9110000</v>
      </c>
      <c r="E666" s="124">
        <v>9110000</v>
      </c>
      <c r="F666" s="124">
        <v>10210000</v>
      </c>
      <c r="G666" s="124">
        <v>1100000</v>
      </c>
      <c r="H666" s="152"/>
      <c r="I666" s="152"/>
    </row>
    <row r="667" spans="1:7" ht="15.75">
      <c r="A667" s="123"/>
      <c r="B667" s="123" t="s">
        <v>298</v>
      </c>
      <c r="C667" s="123" t="s">
        <v>331</v>
      </c>
      <c r="D667" s="124">
        <v>105187000</v>
      </c>
      <c r="E667" s="124">
        <v>105187000</v>
      </c>
      <c r="F667" s="124">
        <v>199378000</v>
      </c>
      <c r="G667" s="124">
        <v>94191000</v>
      </c>
    </row>
    <row r="668" spans="1:7" ht="15.75">
      <c r="A668" s="123"/>
      <c r="B668" s="123"/>
      <c r="C668" s="123" t="s">
        <v>550</v>
      </c>
      <c r="D668" s="124">
        <v>2540000</v>
      </c>
      <c r="E668" s="124">
        <v>2540000</v>
      </c>
      <c r="F668" s="124">
        <v>2540000</v>
      </c>
      <c r="G668" s="124"/>
    </row>
    <row r="669" spans="1:2" ht="15.75">
      <c r="A669" s="123"/>
      <c r="B669" s="123"/>
    </row>
    <row r="670" spans="1:7" ht="15.75">
      <c r="A670" s="125" t="s">
        <v>282</v>
      </c>
      <c r="B670" s="125"/>
      <c r="C670" s="125"/>
      <c r="D670" s="175">
        <f>SUM(D666:D669)</f>
        <v>116837000</v>
      </c>
      <c r="E670" s="175">
        <f>SUM(E666:E669)</f>
        <v>116837000</v>
      </c>
      <c r="F670" s="175">
        <f>SUM(F666:F669)</f>
        <v>212128000</v>
      </c>
      <c r="G670" s="175">
        <f>SUM(G666:G669)</f>
        <v>95291000</v>
      </c>
    </row>
    <row r="671" spans="1:7" ht="15.75">
      <c r="A671" s="123"/>
      <c r="B671" s="123"/>
      <c r="C671" s="123"/>
      <c r="D671" s="124"/>
      <c r="E671" s="124"/>
      <c r="F671" s="124"/>
      <c r="G671" s="124"/>
    </row>
    <row r="672" spans="1:7" ht="15.75">
      <c r="A672" s="125" t="s">
        <v>299</v>
      </c>
      <c r="B672" s="125"/>
      <c r="C672" s="125"/>
      <c r="D672" s="175">
        <v>93781920</v>
      </c>
      <c r="E672" s="175">
        <v>93781921</v>
      </c>
      <c r="F672" s="175">
        <v>93781922</v>
      </c>
      <c r="G672" s="175"/>
    </row>
    <row r="673" spans="1:7" ht="15.75">
      <c r="A673" s="123"/>
      <c r="B673" s="123"/>
      <c r="C673" s="123"/>
      <c r="D673" s="124"/>
      <c r="E673" s="124"/>
      <c r="F673" s="124"/>
      <c r="G673" s="124"/>
    </row>
    <row r="674" spans="1:7" ht="15.75">
      <c r="A674" s="125" t="s">
        <v>300</v>
      </c>
      <c r="B674" s="125"/>
      <c r="C674" s="125"/>
      <c r="D674" s="127">
        <f>D663+D670+D672+80</f>
        <v>1700830000</v>
      </c>
      <c r="E674" s="127">
        <f>E663+E670+E672+80</f>
        <v>1681735001</v>
      </c>
      <c r="F674" s="127">
        <f>F663+F670+F672</f>
        <v>1578062922</v>
      </c>
      <c r="G674" s="127">
        <f>G663+G670+G672+80</f>
        <v>-122766920</v>
      </c>
    </row>
    <row r="675" spans="1:7" ht="15.75">
      <c r="A675" s="123"/>
      <c r="B675" s="123"/>
      <c r="C675" s="123"/>
      <c r="D675" s="124"/>
      <c r="E675" s="124"/>
      <c r="F675" s="124"/>
      <c r="G675" s="124"/>
    </row>
    <row r="676" spans="4:7" ht="15.75">
      <c r="D676" s="190">
        <f>SUM(D674:D675)</f>
        <v>1700830000</v>
      </c>
      <c r="E676" s="190">
        <f>SUM(E674:E675)</f>
        <v>1681735001</v>
      </c>
      <c r="F676" s="190">
        <f>SUM(F674:F675)+78</f>
        <v>1578063000</v>
      </c>
      <c r="G676" s="190">
        <f>SUM(G674:G675)</f>
        <v>-122766920</v>
      </c>
    </row>
    <row r="679" spans="1:4" ht="15.75">
      <c r="A679" s="123" t="s">
        <v>301</v>
      </c>
      <c r="B679" s="123"/>
      <c r="C679" s="123"/>
      <c r="D679" s="124">
        <v>4210000</v>
      </c>
    </row>
  </sheetData>
  <mergeCells count="44">
    <mergeCell ref="A388:H388"/>
    <mergeCell ref="A364:H364"/>
    <mergeCell ref="A299:H299"/>
    <mergeCell ref="A307:H307"/>
    <mergeCell ref="A314:H314"/>
    <mergeCell ref="A355:H355"/>
    <mergeCell ref="A325:H325"/>
    <mergeCell ref="A240:H240"/>
    <mergeCell ref="A255:H255"/>
    <mergeCell ref="M346:T346"/>
    <mergeCell ref="A293:H293"/>
    <mergeCell ref="C267:C268"/>
    <mergeCell ref="A220:H220"/>
    <mergeCell ref="A214:H214"/>
    <mergeCell ref="A228:H228"/>
    <mergeCell ref="A235:H235"/>
    <mergeCell ref="A155:H155"/>
    <mergeCell ref="A176:H176"/>
    <mergeCell ref="A201:H201"/>
    <mergeCell ref="A209:H209"/>
    <mergeCell ref="A109:H109"/>
    <mergeCell ref="A127:H127"/>
    <mergeCell ref="A133:H133"/>
    <mergeCell ref="A137:H137"/>
    <mergeCell ref="A405:H405"/>
    <mergeCell ref="A10:H10"/>
    <mergeCell ref="A588:H588"/>
    <mergeCell ref="A4:J4"/>
    <mergeCell ref="A5:J5"/>
    <mergeCell ref="A16:H16"/>
    <mergeCell ref="A23:H23"/>
    <mergeCell ref="A61:H61"/>
    <mergeCell ref="A67:H67"/>
    <mergeCell ref="A92:H92"/>
    <mergeCell ref="A623:D623"/>
    <mergeCell ref="A620:D620"/>
    <mergeCell ref="A403:H403"/>
    <mergeCell ref="A466:H466"/>
    <mergeCell ref="A440:H440"/>
    <mergeCell ref="A558:H558"/>
    <mergeCell ref="A487:H487"/>
    <mergeCell ref="A429:H429"/>
    <mergeCell ref="A472:H472"/>
    <mergeCell ref="A412:H412"/>
  </mergeCells>
  <printOptions/>
  <pageMargins left="0.75" right="0.75" top="1" bottom="1" header="0.5" footer="0.5"/>
  <pageSetup horizontalDpi="200" verticalDpi="200" orientation="landscape" paperSize="9" scale="77" r:id="rId1"/>
  <rowBreaks count="15" manualBreakCount="15">
    <brk id="60" max="19" man="1"/>
    <brk id="107" max="255" man="1"/>
    <brk id="136" max="255" man="1"/>
    <brk id="174" max="255" man="1"/>
    <brk id="213" max="255" man="1"/>
    <brk id="219" max="255" man="1"/>
    <brk id="324" max="255" man="1"/>
    <brk id="353" max="255" man="1"/>
    <brk id="402" max="255" man="1"/>
    <brk id="464" max="255" man="1"/>
    <brk id="471" max="255" man="1"/>
    <brk id="526" max="9" man="1"/>
    <brk id="566" max="255" man="1"/>
    <brk id="619" max="255" man="1"/>
    <brk id="656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52">
      <selection activeCell="J42" sqref="J42"/>
    </sheetView>
  </sheetViews>
  <sheetFormatPr defaultColWidth="9.00390625" defaultRowHeight="12.75"/>
  <cols>
    <col min="4" max="4" width="6.375" style="0" customWidth="1"/>
    <col min="5" max="5" width="19.00390625" style="0" customWidth="1"/>
    <col min="6" max="6" width="17.75390625" style="0" customWidth="1"/>
    <col min="7" max="7" width="9.125" style="0" hidden="1" customWidth="1"/>
    <col min="8" max="8" width="16.125" style="0" customWidth="1"/>
    <col min="9" max="9" width="14.00390625" style="0" customWidth="1"/>
  </cols>
  <sheetData>
    <row r="1" spans="1:3" ht="12.75">
      <c r="A1" s="10" t="s">
        <v>383</v>
      </c>
      <c r="B1" s="10"/>
      <c r="C1" s="10"/>
    </row>
    <row r="2" spans="1:3" ht="12.75">
      <c r="A2" s="10" t="s">
        <v>2</v>
      </c>
      <c r="B2" s="10"/>
      <c r="C2" s="10"/>
    </row>
    <row r="3" spans="1:8" ht="12.75">
      <c r="A3" s="10"/>
      <c r="B3" s="10"/>
      <c r="C3" s="10"/>
      <c r="H3" s="1" t="s">
        <v>144</v>
      </c>
    </row>
    <row r="4" spans="2:8" ht="12.75">
      <c r="B4" s="10"/>
      <c r="C4" s="10"/>
      <c r="E4" s="11" t="s">
        <v>742</v>
      </c>
      <c r="F4" s="11" t="s">
        <v>743</v>
      </c>
      <c r="G4" s="11"/>
      <c r="H4" s="11" t="s">
        <v>744</v>
      </c>
    </row>
    <row r="5" spans="1:3" ht="12.75">
      <c r="A5" s="10"/>
      <c r="B5" s="10"/>
      <c r="C5" s="10"/>
    </row>
    <row r="6" spans="1:8" ht="12.75">
      <c r="A6" s="318" t="s">
        <v>143</v>
      </c>
      <c r="B6" s="327"/>
      <c r="C6" s="327"/>
      <c r="D6" s="327"/>
      <c r="E6" s="327"/>
      <c r="F6" s="327"/>
      <c r="G6" s="327"/>
      <c r="H6" s="327"/>
    </row>
    <row r="7" spans="1:3" ht="12.75">
      <c r="A7" s="10"/>
      <c r="B7" s="10"/>
      <c r="C7" s="10"/>
    </row>
    <row r="8" spans="1:8" ht="12.75">
      <c r="A8" s="90" t="s">
        <v>427</v>
      </c>
      <c r="B8" s="10"/>
      <c r="C8" s="10"/>
      <c r="D8" s="10"/>
      <c r="E8" s="67">
        <v>773658000</v>
      </c>
      <c r="F8" s="67">
        <v>580243500</v>
      </c>
      <c r="G8" s="67">
        <v>773658000</v>
      </c>
      <c r="H8" s="67">
        <v>-193414500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2:8" ht="12.75">
      <c r="B12" s="10"/>
      <c r="C12" s="10"/>
      <c r="H12" s="1" t="s">
        <v>107</v>
      </c>
    </row>
    <row r="15" spans="1:9" ht="12.75">
      <c r="A15" s="321" t="s">
        <v>553</v>
      </c>
      <c r="B15" s="326"/>
      <c r="C15" s="326"/>
      <c r="D15" s="326"/>
      <c r="E15" s="326"/>
      <c r="F15" s="326"/>
      <c r="G15" s="326"/>
      <c r="H15" s="326"/>
      <c r="I15" s="326"/>
    </row>
    <row r="16" spans="1:9" ht="12.75">
      <c r="A16" s="87"/>
      <c r="B16" s="87"/>
      <c r="C16" s="87"/>
      <c r="D16" s="87"/>
      <c r="E16" s="87"/>
      <c r="F16" s="87"/>
      <c r="G16" s="87"/>
      <c r="H16" s="88"/>
      <c r="I16" s="88"/>
    </row>
    <row r="17" spans="1:9" ht="12.75">
      <c r="A17" s="87" t="s">
        <v>346</v>
      </c>
      <c r="B17" s="87"/>
      <c r="C17" s="87"/>
      <c r="D17" s="87"/>
      <c r="E17" s="177">
        <v>1600000</v>
      </c>
      <c r="F17" s="177">
        <v>1600000</v>
      </c>
      <c r="G17" s="177"/>
      <c r="H17" s="12"/>
      <c r="I17" s="88"/>
    </row>
    <row r="18" spans="1:9" ht="12.75">
      <c r="A18" s="87" t="s">
        <v>557</v>
      </c>
      <c r="B18" s="87"/>
      <c r="C18" s="87"/>
      <c r="D18" s="87"/>
      <c r="E18" s="177">
        <v>508000</v>
      </c>
      <c r="F18" s="177">
        <v>508000</v>
      </c>
      <c r="G18" s="177"/>
      <c r="H18" s="12"/>
      <c r="I18" s="88"/>
    </row>
    <row r="19" spans="1:16" ht="12.75">
      <c r="A19" s="87" t="s">
        <v>558</v>
      </c>
      <c r="B19" s="87"/>
      <c r="C19" s="87"/>
      <c r="D19" s="87"/>
      <c r="E19" s="177">
        <v>5000000</v>
      </c>
      <c r="F19" s="177">
        <v>5000000</v>
      </c>
      <c r="G19" s="177"/>
      <c r="H19" s="12"/>
      <c r="I19" s="262"/>
      <c r="P19" s="90"/>
    </row>
    <row r="20" spans="1:9" ht="12.75">
      <c r="A20" s="87" t="s">
        <v>559</v>
      </c>
      <c r="B20" s="87"/>
      <c r="C20" s="87"/>
      <c r="D20" s="87"/>
      <c r="E20" s="177">
        <v>5000000</v>
      </c>
      <c r="F20" s="177">
        <v>5000000</v>
      </c>
      <c r="G20" s="177"/>
      <c r="H20" s="12"/>
      <c r="I20" s="262"/>
    </row>
    <row r="21" spans="1:9" ht="12.75">
      <c r="A21" s="87" t="s">
        <v>672</v>
      </c>
      <c r="B21" s="87"/>
      <c r="C21" s="87"/>
      <c r="D21" s="87"/>
      <c r="E21" s="177">
        <v>445000</v>
      </c>
      <c r="F21" s="177">
        <v>445000</v>
      </c>
      <c r="G21" s="177"/>
      <c r="H21" s="12"/>
      <c r="I21" s="262"/>
    </row>
    <row r="22" spans="1:9" ht="12.75">
      <c r="A22" s="87" t="s">
        <v>560</v>
      </c>
      <c r="B22" s="87"/>
      <c r="C22" s="87"/>
      <c r="D22" s="87"/>
      <c r="E22" s="177">
        <v>106000000</v>
      </c>
      <c r="F22" s="177">
        <v>106000000</v>
      </c>
      <c r="G22" s="177"/>
      <c r="H22" s="12"/>
      <c r="I22" s="88"/>
    </row>
    <row r="23" spans="1:9" ht="12.75">
      <c r="A23" s="87" t="s">
        <v>332</v>
      </c>
      <c r="B23" s="87"/>
      <c r="C23" s="87"/>
      <c r="D23" s="87"/>
      <c r="E23" s="177">
        <v>11000000</v>
      </c>
      <c r="F23" s="177">
        <v>11000000</v>
      </c>
      <c r="G23" s="177"/>
      <c r="H23" s="12"/>
      <c r="I23" s="88"/>
    </row>
    <row r="24" spans="1:9" ht="12.75">
      <c r="A24" s="87" t="s">
        <v>575</v>
      </c>
      <c r="B24" s="87"/>
      <c r="C24" s="87"/>
      <c r="D24" s="87"/>
      <c r="E24" s="177">
        <v>2500000</v>
      </c>
      <c r="F24" s="177">
        <v>0</v>
      </c>
      <c r="G24" s="177"/>
      <c r="H24" s="12">
        <v>-2500000</v>
      </c>
      <c r="I24" s="88"/>
    </row>
    <row r="25" spans="1:9" ht="12.75">
      <c r="A25" s="87" t="s">
        <v>561</v>
      </c>
      <c r="B25" s="87"/>
      <c r="C25" s="87"/>
      <c r="D25" s="87"/>
      <c r="E25" s="177">
        <v>500000</v>
      </c>
      <c r="F25" s="177">
        <v>0</v>
      </c>
      <c r="G25" s="177"/>
      <c r="H25" s="12">
        <v>-500000</v>
      </c>
      <c r="I25" s="88"/>
    </row>
    <row r="26" spans="1:9" ht="12.75">
      <c r="A26" s="87" t="s">
        <v>562</v>
      </c>
      <c r="B26" s="87"/>
      <c r="C26" s="87"/>
      <c r="D26" s="87"/>
      <c r="E26" s="177">
        <v>39929000</v>
      </c>
      <c r="F26" s="177">
        <v>39929000</v>
      </c>
      <c r="G26" s="177"/>
      <c r="H26" s="12"/>
      <c r="I26" s="262"/>
    </row>
    <row r="27" spans="1:9" ht="12.75">
      <c r="A27" s="87" t="s">
        <v>563</v>
      </c>
      <c r="B27" s="87"/>
      <c r="C27" s="87"/>
      <c r="D27" s="87"/>
      <c r="E27" s="177">
        <v>7000000</v>
      </c>
      <c r="F27" s="177">
        <v>7000000</v>
      </c>
      <c r="G27" s="177"/>
      <c r="H27" s="12"/>
      <c r="I27" s="88"/>
    </row>
    <row r="28" spans="1:9" ht="12.75">
      <c r="A28" s="87" t="s">
        <v>564</v>
      </c>
      <c r="B28" s="87"/>
      <c r="C28" s="87"/>
      <c r="D28" s="87"/>
      <c r="E28" s="177">
        <v>3248000</v>
      </c>
      <c r="F28" s="177">
        <v>3248000</v>
      </c>
      <c r="G28" s="177"/>
      <c r="H28" s="12"/>
      <c r="I28" s="88"/>
    </row>
    <row r="29" spans="1:9" ht="12.75">
      <c r="A29" s="87" t="s">
        <v>565</v>
      </c>
      <c r="B29" s="87"/>
      <c r="C29" s="87"/>
      <c r="D29" s="87"/>
      <c r="E29" s="177">
        <v>300000</v>
      </c>
      <c r="F29" s="177">
        <v>300000</v>
      </c>
      <c r="G29" s="177"/>
      <c r="H29" s="12"/>
      <c r="I29" s="88"/>
    </row>
    <row r="30" spans="1:9" ht="12.75">
      <c r="A30" s="87" t="s">
        <v>566</v>
      </c>
      <c r="B30" s="87"/>
      <c r="C30" s="87"/>
      <c r="D30" s="87"/>
      <c r="E30" s="177">
        <v>300000</v>
      </c>
      <c r="F30" s="177">
        <v>300000</v>
      </c>
      <c r="G30" s="177"/>
      <c r="H30" s="12"/>
      <c r="I30" s="88"/>
    </row>
    <row r="31" spans="1:9" ht="12.75">
      <c r="A31" s="87" t="s">
        <v>567</v>
      </c>
      <c r="B31" s="87"/>
      <c r="C31" s="87"/>
      <c r="D31" s="87"/>
      <c r="E31" s="177">
        <v>7201000</v>
      </c>
      <c r="F31" s="177">
        <v>0</v>
      </c>
      <c r="G31" s="177"/>
      <c r="H31" s="12">
        <v>-7201000</v>
      </c>
      <c r="I31" s="262"/>
    </row>
    <row r="32" spans="1:9" ht="12.75">
      <c r="A32" s="87" t="s">
        <v>568</v>
      </c>
      <c r="B32" s="87"/>
      <c r="C32" s="87"/>
      <c r="D32" s="87"/>
      <c r="E32" s="177">
        <v>50000000</v>
      </c>
      <c r="F32" s="177">
        <v>0</v>
      </c>
      <c r="G32" s="177"/>
      <c r="H32" s="12">
        <v>-50000000</v>
      </c>
      <c r="I32" s="88"/>
    </row>
    <row r="33" spans="1:9" ht="12.75">
      <c r="A33" s="87" t="s">
        <v>679</v>
      </c>
      <c r="B33" s="87"/>
      <c r="C33" s="87"/>
      <c r="D33" s="87"/>
      <c r="E33" s="177">
        <v>504000</v>
      </c>
      <c r="F33" s="177">
        <v>504000</v>
      </c>
      <c r="G33" s="177"/>
      <c r="H33" s="12"/>
      <c r="I33" s="88"/>
    </row>
    <row r="34" spans="1:9" ht="12.75">
      <c r="A34" s="87" t="s">
        <v>569</v>
      </c>
      <c r="B34" s="87"/>
      <c r="C34" s="87"/>
      <c r="D34" s="87"/>
      <c r="E34" s="177">
        <v>1500000</v>
      </c>
      <c r="F34" s="177">
        <v>0</v>
      </c>
      <c r="G34" s="177"/>
      <c r="H34" s="12">
        <v>-1500000</v>
      </c>
      <c r="I34" s="88"/>
    </row>
    <row r="35" spans="1:9" ht="12.75">
      <c r="A35" s="87" t="s">
        <v>570</v>
      </c>
      <c r="B35" s="87"/>
      <c r="C35" s="87"/>
      <c r="D35" s="87"/>
      <c r="E35" s="177">
        <v>100000000</v>
      </c>
      <c r="F35" s="177">
        <v>0</v>
      </c>
      <c r="G35" s="177"/>
      <c r="H35" s="12">
        <v>-100000000</v>
      </c>
      <c r="I35" s="88"/>
    </row>
    <row r="36" spans="1:9" ht="12.75">
      <c r="A36" s="87" t="s">
        <v>571</v>
      </c>
      <c r="B36" s="87"/>
      <c r="C36" s="87"/>
      <c r="D36" s="87"/>
      <c r="E36" s="177">
        <v>708000</v>
      </c>
      <c r="F36" s="177">
        <v>708000</v>
      </c>
      <c r="G36" s="177"/>
      <c r="H36" s="12"/>
      <c r="I36" s="88"/>
    </row>
    <row r="37" spans="1:9" ht="12.75">
      <c r="A37" s="87" t="s">
        <v>678</v>
      </c>
      <c r="E37" s="177">
        <v>3300000</v>
      </c>
      <c r="F37" s="177">
        <v>3300000</v>
      </c>
      <c r="G37" s="12"/>
      <c r="H37" s="12"/>
      <c r="I37" s="88"/>
    </row>
    <row r="38" spans="1:9" ht="12.75">
      <c r="A38" s="87" t="s">
        <v>745</v>
      </c>
      <c r="E38" s="177"/>
      <c r="F38" s="177">
        <v>35165030</v>
      </c>
      <c r="G38" s="12"/>
      <c r="H38" s="12">
        <v>35165030</v>
      </c>
      <c r="I38" s="88"/>
    </row>
    <row r="39" spans="1:9" ht="12.75">
      <c r="A39" s="87" t="s">
        <v>746</v>
      </c>
      <c r="B39" s="87"/>
      <c r="C39" s="87"/>
      <c r="D39" s="87"/>
      <c r="E39" s="177"/>
      <c r="F39" s="177">
        <v>35975780</v>
      </c>
      <c r="G39" s="177"/>
      <c r="H39" s="12">
        <v>35975780</v>
      </c>
      <c r="I39" s="88"/>
    </row>
    <row r="40" spans="1:9" ht="12.75">
      <c r="A40" s="87"/>
      <c r="B40" s="87" t="s">
        <v>759</v>
      </c>
      <c r="C40" s="87"/>
      <c r="D40" s="87"/>
      <c r="E40" s="177"/>
      <c r="F40" s="177">
        <v>2742000</v>
      </c>
      <c r="G40" s="177"/>
      <c r="H40" s="12">
        <v>2742000</v>
      </c>
      <c r="I40" s="88"/>
    </row>
    <row r="41" spans="1:9" ht="12.75">
      <c r="A41" s="87" t="s">
        <v>800</v>
      </c>
      <c r="B41" s="87"/>
      <c r="C41" s="87"/>
      <c r="D41" s="87"/>
      <c r="E41" s="177"/>
      <c r="F41" s="177">
        <v>535000</v>
      </c>
      <c r="G41" s="177"/>
      <c r="H41" s="12">
        <v>535000</v>
      </c>
      <c r="I41" s="88"/>
    </row>
    <row r="42" spans="1:9" ht="12.75">
      <c r="A42" s="87"/>
      <c r="B42" s="87"/>
      <c r="C42" s="87"/>
      <c r="D42" s="87"/>
      <c r="E42" s="177"/>
      <c r="F42" s="177"/>
      <c r="G42" s="177"/>
      <c r="H42" s="12"/>
      <c r="I42" s="88"/>
    </row>
    <row r="43" spans="1:9" ht="12.75">
      <c r="A43" s="87" t="s">
        <v>765</v>
      </c>
      <c r="B43" s="87"/>
      <c r="C43" s="87"/>
      <c r="D43" s="87"/>
      <c r="E43" s="177"/>
      <c r="F43" s="177">
        <v>1100000</v>
      </c>
      <c r="G43" s="177"/>
      <c r="H43" s="12">
        <v>1100000</v>
      </c>
      <c r="I43" s="88"/>
    </row>
    <row r="44" spans="1:9" ht="12.75">
      <c r="A44" s="87" t="s">
        <v>760</v>
      </c>
      <c r="B44" s="87"/>
      <c r="C44" s="87"/>
      <c r="D44" s="87"/>
      <c r="E44" s="177"/>
      <c r="F44" s="177">
        <v>16510000</v>
      </c>
      <c r="G44" s="177"/>
      <c r="H44" s="12">
        <v>16510000</v>
      </c>
      <c r="I44" s="88"/>
    </row>
    <row r="45" spans="1:9" ht="12.75">
      <c r="A45" s="87" t="s">
        <v>762</v>
      </c>
      <c r="B45" s="87"/>
      <c r="C45" s="87"/>
      <c r="D45" s="87"/>
      <c r="E45" s="177"/>
      <c r="F45" s="177">
        <v>2708000</v>
      </c>
      <c r="G45" s="177"/>
      <c r="H45" s="12">
        <v>2708000</v>
      </c>
      <c r="I45" s="88"/>
    </row>
    <row r="46" spans="1:9" ht="12.75">
      <c r="A46" s="87" t="s">
        <v>749</v>
      </c>
      <c r="B46" s="87"/>
      <c r="C46" s="87"/>
      <c r="D46" s="87"/>
      <c r="E46" s="177"/>
      <c r="F46" s="177">
        <v>11000000</v>
      </c>
      <c r="G46" s="177"/>
      <c r="H46" s="12">
        <v>11000000</v>
      </c>
      <c r="I46" s="88"/>
    </row>
    <row r="47" spans="1:9" ht="12.75">
      <c r="A47" s="87" t="s">
        <v>750</v>
      </c>
      <c r="B47" s="87"/>
      <c r="C47" s="87"/>
      <c r="D47" s="87"/>
      <c r="E47" s="177"/>
      <c r="F47" s="177">
        <v>4864000</v>
      </c>
      <c r="G47" s="177"/>
      <c r="H47" s="12">
        <v>4864000</v>
      </c>
      <c r="I47" s="88"/>
    </row>
    <row r="48" spans="1:9" ht="12.75">
      <c r="A48" s="87" t="s">
        <v>763</v>
      </c>
      <c r="B48" s="87"/>
      <c r="C48" s="87"/>
      <c r="D48" s="87"/>
      <c r="E48" s="177"/>
      <c r="F48" s="177">
        <v>51143000</v>
      </c>
      <c r="G48" s="177"/>
      <c r="H48" s="12">
        <v>51143000</v>
      </c>
      <c r="I48" s="88"/>
    </row>
    <row r="49" spans="1:9" ht="12.75">
      <c r="A49" s="87" t="s">
        <v>766</v>
      </c>
      <c r="B49" s="87"/>
      <c r="C49" s="87"/>
      <c r="D49" s="87"/>
      <c r="E49" s="177"/>
      <c r="F49" s="177">
        <v>1000000</v>
      </c>
      <c r="G49" s="177"/>
      <c r="H49" s="12">
        <v>1000000</v>
      </c>
      <c r="I49" s="88"/>
    </row>
    <row r="50" spans="1:9" ht="12.75">
      <c r="A50" s="87" t="s">
        <v>767</v>
      </c>
      <c r="B50" s="87"/>
      <c r="C50" s="87"/>
      <c r="D50" s="87"/>
      <c r="E50" s="177"/>
      <c r="F50" s="177">
        <v>902000</v>
      </c>
      <c r="G50" s="177"/>
      <c r="H50" s="12">
        <v>902000</v>
      </c>
      <c r="I50" s="88"/>
    </row>
    <row r="51" spans="1:9" ht="12.75">
      <c r="A51" s="87" t="s">
        <v>751</v>
      </c>
      <c r="B51" s="87"/>
      <c r="C51" s="87"/>
      <c r="D51" s="87"/>
      <c r="E51" s="177"/>
      <c r="F51" s="177">
        <v>2654591</v>
      </c>
      <c r="G51" s="177"/>
      <c r="H51" s="12">
        <v>2654591</v>
      </c>
      <c r="I51" s="88"/>
    </row>
    <row r="52" spans="1:9" ht="12.75">
      <c r="A52" s="87"/>
      <c r="B52" s="87"/>
      <c r="C52" s="87"/>
      <c r="D52" s="87"/>
      <c r="E52" s="67">
        <f>SUM(E17:E51)</f>
        <v>346543000</v>
      </c>
      <c r="F52" s="67">
        <f>SUM(F17:F51)</f>
        <v>351141401</v>
      </c>
      <c r="G52" s="67">
        <f>SUM(G17:G51)</f>
        <v>0</v>
      </c>
      <c r="H52" s="67">
        <f>SUM(H17:H51)</f>
        <v>4598401</v>
      </c>
      <c r="I52" s="88"/>
    </row>
    <row r="53" spans="1:8" ht="12.75">
      <c r="A53" s="89" t="s">
        <v>753</v>
      </c>
      <c r="B53" s="63"/>
      <c r="C53" s="63"/>
      <c r="D53" s="63"/>
      <c r="E53" s="93">
        <f>SUM(E8+E52)</f>
        <v>1120201000</v>
      </c>
      <c r="F53" s="93">
        <f>SUM(F8+F52)</f>
        <v>931384901</v>
      </c>
      <c r="G53" s="93">
        <f>SUM(G8+G52)</f>
        <v>773658000</v>
      </c>
      <c r="H53" s="93">
        <f>SUM(H8+H52)</f>
        <v>-188816099</v>
      </c>
    </row>
    <row r="54" spans="1:9" ht="15">
      <c r="A54" s="61"/>
      <c r="B54" s="61"/>
      <c r="C54" s="61"/>
      <c r="D54" s="61"/>
      <c r="E54" s="61"/>
      <c r="F54" s="61"/>
      <c r="G54" s="61"/>
      <c r="H54" s="62"/>
      <c r="I54" s="62"/>
    </row>
    <row r="55" spans="1:9" ht="15">
      <c r="A55" s="61"/>
      <c r="B55" s="61"/>
      <c r="C55" s="61"/>
      <c r="D55" s="61"/>
      <c r="E55" s="61"/>
      <c r="F55" s="61"/>
      <c r="G55" s="61"/>
      <c r="H55" s="62"/>
      <c r="I55" s="62"/>
    </row>
    <row r="56" spans="1:9" ht="15">
      <c r="A56" s="61"/>
      <c r="B56" s="61"/>
      <c r="C56" s="61"/>
      <c r="D56" s="61"/>
      <c r="E56" s="61"/>
      <c r="F56" s="61"/>
      <c r="G56" s="61"/>
      <c r="H56" s="95"/>
      <c r="I56" s="62"/>
    </row>
    <row r="57" spans="1:9" ht="15">
      <c r="A57" s="10" t="s">
        <v>383</v>
      </c>
      <c r="B57" s="10"/>
      <c r="C57" s="10"/>
      <c r="H57" s="62"/>
      <c r="I57" s="62"/>
    </row>
    <row r="58" spans="1:9" ht="15">
      <c r="A58" s="10" t="s">
        <v>2</v>
      </c>
      <c r="B58" s="10"/>
      <c r="C58" s="10"/>
      <c r="H58" s="62"/>
      <c r="I58" s="62"/>
    </row>
    <row r="59" spans="2:9" ht="15">
      <c r="B59" s="10"/>
      <c r="C59" s="10"/>
      <c r="H59" s="62"/>
      <c r="I59" s="62"/>
    </row>
    <row r="60" spans="7:9" ht="15">
      <c r="G60" s="1" t="s">
        <v>108</v>
      </c>
      <c r="H60" s="62"/>
      <c r="I60" s="62"/>
    </row>
    <row r="62" spans="1:9" ht="15">
      <c r="A62" s="318" t="s">
        <v>554</v>
      </c>
      <c r="B62" s="326"/>
      <c r="C62" s="326"/>
      <c r="D62" s="326"/>
      <c r="E62" s="326"/>
      <c r="F62" s="326"/>
      <c r="G62" s="326"/>
      <c r="H62" s="62"/>
      <c r="I62" s="62"/>
    </row>
    <row r="63" spans="2:7" ht="15">
      <c r="B63" s="61"/>
      <c r="C63" s="61"/>
      <c r="D63" s="61"/>
      <c r="E63" s="61"/>
      <c r="F63" s="61"/>
      <c r="G63" s="61"/>
    </row>
    <row r="64" spans="2:7" ht="15">
      <c r="B64" s="61"/>
      <c r="C64" s="61"/>
      <c r="D64" s="61"/>
      <c r="E64" s="61"/>
      <c r="F64" s="64"/>
      <c r="G64" s="64"/>
    </row>
    <row r="65" spans="1:8" ht="12.75">
      <c r="A65" s="90" t="s">
        <v>109</v>
      </c>
      <c r="B65" s="90"/>
      <c r="C65" s="90"/>
      <c r="E65" s="91">
        <v>5000000</v>
      </c>
      <c r="F65" s="91">
        <v>5000000</v>
      </c>
      <c r="G65" s="91"/>
      <c r="H65" s="12"/>
    </row>
    <row r="66" spans="1:8" ht="12.75">
      <c r="A66" s="90" t="s">
        <v>132</v>
      </c>
      <c r="B66" s="90"/>
      <c r="C66" s="90"/>
      <c r="E66" s="91">
        <v>1000000</v>
      </c>
      <c r="F66" s="91">
        <v>1000000</v>
      </c>
      <c r="G66" s="91"/>
      <c r="H66" s="12"/>
    </row>
    <row r="67" spans="1:8" ht="12.75">
      <c r="A67" s="90" t="s">
        <v>133</v>
      </c>
      <c r="B67" s="90"/>
      <c r="C67" s="90"/>
      <c r="E67" s="91">
        <v>1000000</v>
      </c>
      <c r="F67" s="91">
        <v>1000000</v>
      </c>
      <c r="G67" s="91"/>
      <c r="H67" s="12"/>
    </row>
    <row r="68" spans="1:8" ht="12.75">
      <c r="A68" s="90"/>
      <c r="B68" s="90"/>
      <c r="C68" s="90"/>
      <c r="E68" s="91"/>
      <c r="F68" s="91"/>
      <c r="G68" s="91"/>
      <c r="H68" s="12"/>
    </row>
    <row r="69" spans="1:8" ht="12.75">
      <c r="A69" s="90" t="s">
        <v>555</v>
      </c>
      <c r="B69" s="90"/>
      <c r="C69" s="90"/>
      <c r="E69" s="91">
        <v>578720525</v>
      </c>
      <c r="F69" s="91">
        <v>418869675</v>
      </c>
      <c r="G69" s="91"/>
      <c r="H69" s="12">
        <v>-159850850</v>
      </c>
    </row>
    <row r="70" spans="1:8" ht="12.75">
      <c r="A70" s="90" t="s">
        <v>134</v>
      </c>
      <c r="B70" s="90"/>
      <c r="C70" s="90"/>
      <c r="E70" s="91">
        <v>15229488</v>
      </c>
      <c r="F70" s="91">
        <v>15229488</v>
      </c>
      <c r="G70" s="91"/>
      <c r="H70" s="12"/>
    </row>
    <row r="71" spans="1:8" ht="12.75">
      <c r="A71" s="90" t="s">
        <v>556</v>
      </c>
      <c r="B71" s="90"/>
      <c r="C71" s="90"/>
      <c r="D71" s="90"/>
      <c r="E71" s="91">
        <v>164478465</v>
      </c>
      <c r="F71" s="91">
        <v>164478465</v>
      </c>
      <c r="G71" s="91"/>
      <c r="H71" s="12"/>
    </row>
    <row r="72" spans="1:8" ht="12.75">
      <c r="A72" s="90" t="s">
        <v>677</v>
      </c>
      <c r="B72" s="90"/>
      <c r="C72" s="90"/>
      <c r="D72" s="90"/>
      <c r="E72" s="91">
        <v>20000000</v>
      </c>
      <c r="F72" s="91">
        <v>20000000</v>
      </c>
      <c r="G72" s="91"/>
      <c r="H72" s="12"/>
    </row>
    <row r="73" spans="1:8" ht="12.75">
      <c r="A73" s="90" t="s">
        <v>681</v>
      </c>
      <c r="B73" s="90"/>
      <c r="C73" s="90"/>
      <c r="D73" s="90"/>
      <c r="E73" s="91">
        <v>8489000</v>
      </c>
      <c r="F73" s="91">
        <v>8489000</v>
      </c>
      <c r="G73" s="91"/>
      <c r="H73" s="12"/>
    </row>
    <row r="74" spans="1:8" ht="12.75">
      <c r="A74" s="90" t="s">
        <v>572</v>
      </c>
      <c r="B74" s="90"/>
      <c r="C74" s="90"/>
      <c r="D74" s="90"/>
      <c r="E74" s="91">
        <v>50000000</v>
      </c>
      <c r="F74" s="91">
        <v>50000000</v>
      </c>
      <c r="G74" s="91"/>
      <c r="H74" s="12"/>
    </row>
    <row r="75" spans="1:8" ht="12.75">
      <c r="A75" s="90" t="s">
        <v>573</v>
      </c>
      <c r="B75" s="90"/>
      <c r="C75" s="90"/>
      <c r="D75" s="90"/>
      <c r="E75" s="91">
        <v>90000000</v>
      </c>
      <c r="F75" s="91">
        <v>0</v>
      </c>
      <c r="G75" s="91"/>
      <c r="H75" s="12">
        <v>-100000000</v>
      </c>
    </row>
    <row r="76" spans="1:8" ht="12.75">
      <c r="A76" s="90" t="s">
        <v>680</v>
      </c>
      <c r="B76" s="90"/>
      <c r="C76" s="90"/>
      <c r="D76" s="90"/>
      <c r="E76" s="91">
        <v>21260000</v>
      </c>
      <c r="F76" s="91">
        <v>0</v>
      </c>
      <c r="G76" s="91"/>
      <c r="H76" s="12"/>
    </row>
    <row r="77" spans="1:8" ht="12.75">
      <c r="A77" s="90" t="s">
        <v>682</v>
      </c>
      <c r="B77" s="90"/>
      <c r="C77" s="90"/>
      <c r="D77" s="90"/>
      <c r="E77" s="91">
        <v>45000000</v>
      </c>
      <c r="F77" s="91">
        <v>0</v>
      </c>
      <c r="G77" s="91"/>
      <c r="H77" s="12">
        <v>-50000000</v>
      </c>
    </row>
    <row r="78" spans="1:8" ht="12.75">
      <c r="A78" s="90" t="s">
        <v>683</v>
      </c>
      <c r="B78" s="90"/>
      <c r="C78" s="90"/>
      <c r="D78" s="90"/>
      <c r="E78" s="91">
        <v>10630000</v>
      </c>
      <c r="F78" s="91">
        <v>0</v>
      </c>
      <c r="G78" s="91"/>
      <c r="H78" s="12"/>
    </row>
    <row r="79" spans="1:8" ht="12.75">
      <c r="A79" s="90" t="s">
        <v>747</v>
      </c>
      <c r="B79" s="90"/>
      <c r="C79" s="90"/>
      <c r="D79" s="90"/>
      <c r="E79" s="91"/>
      <c r="F79" s="91">
        <v>35165030</v>
      </c>
      <c r="G79" s="91"/>
      <c r="H79" s="12">
        <v>35165030</v>
      </c>
    </row>
    <row r="80" spans="1:8" ht="12.75">
      <c r="A80" s="90" t="s">
        <v>748</v>
      </c>
      <c r="B80" s="90"/>
      <c r="C80" s="90"/>
      <c r="D80" s="90"/>
      <c r="E80" s="91"/>
      <c r="F80" s="91">
        <v>35975780</v>
      </c>
      <c r="G80" s="91"/>
      <c r="H80" s="12">
        <v>35975780</v>
      </c>
    </row>
    <row r="81" spans="1:8" ht="12.75">
      <c r="A81" s="90" t="s">
        <v>761</v>
      </c>
      <c r="B81" s="90"/>
      <c r="C81" s="90"/>
      <c r="D81" s="90"/>
      <c r="E81" s="91"/>
      <c r="F81" s="91">
        <v>11400000</v>
      </c>
      <c r="G81" s="91"/>
      <c r="H81" s="12">
        <v>11400000</v>
      </c>
    </row>
    <row r="82" spans="1:8" ht="12.75">
      <c r="A82" s="90" t="s">
        <v>764</v>
      </c>
      <c r="B82" s="90"/>
      <c r="C82" s="90"/>
      <c r="D82" s="90"/>
      <c r="E82" s="91"/>
      <c r="F82" s="91">
        <v>50000000</v>
      </c>
      <c r="G82" s="91"/>
      <c r="H82" s="12">
        <v>50000000</v>
      </c>
    </row>
    <row r="83" spans="1:8" ht="12.75">
      <c r="A83" s="90"/>
      <c r="B83" s="90"/>
      <c r="C83" s="90"/>
      <c r="D83" s="90"/>
      <c r="E83" s="91"/>
      <c r="F83" s="91"/>
      <c r="G83" s="91"/>
      <c r="H83" s="12"/>
    </row>
    <row r="84" spans="1:8" ht="12.75">
      <c r="A84" s="90" t="s">
        <v>752</v>
      </c>
      <c r="B84" s="90"/>
      <c r="C84" s="90"/>
      <c r="D84" s="90"/>
      <c r="E84" s="91"/>
      <c r="F84" s="91">
        <v>2389131</v>
      </c>
      <c r="G84" s="91"/>
      <c r="H84" s="12">
        <v>2389131</v>
      </c>
    </row>
    <row r="85" spans="2:8" ht="12.75">
      <c r="B85" s="90"/>
      <c r="C85" s="90"/>
      <c r="D85" s="90"/>
      <c r="E85" s="91"/>
      <c r="F85" s="12"/>
      <c r="G85" s="91"/>
      <c r="H85" s="12"/>
    </row>
    <row r="86" spans="1:8" ht="12.75">
      <c r="A86" s="89" t="s">
        <v>110</v>
      </c>
      <c r="B86" s="92"/>
      <c r="C86" s="92"/>
      <c r="D86" s="92"/>
      <c r="E86" s="93">
        <f>SUM(E65:E85)-478</f>
        <v>1010807000</v>
      </c>
      <c r="F86" s="93">
        <f>SUM(F65:F85)</f>
        <v>818996569</v>
      </c>
      <c r="G86" s="93">
        <f>SUM(G65:G85)-478</f>
        <v>-478</v>
      </c>
      <c r="H86" s="93">
        <f>SUM(H65:H85)</f>
        <v>-174920909</v>
      </c>
    </row>
  </sheetData>
  <mergeCells count="3">
    <mergeCell ref="A15:I15"/>
    <mergeCell ref="A62:G62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6">
      <selection activeCell="H52" sqref="H52"/>
    </sheetView>
  </sheetViews>
  <sheetFormatPr defaultColWidth="9.00390625" defaultRowHeight="12.75"/>
  <cols>
    <col min="5" max="5" width="13.375" style="0" customWidth="1"/>
    <col min="6" max="6" width="0.12890625" style="0" customWidth="1"/>
    <col min="7" max="7" width="15.25390625" style="0" customWidth="1"/>
    <col min="8" max="8" width="13.125" style="0" customWidth="1"/>
    <col min="9" max="9" width="12.75390625" style="0" customWidth="1"/>
  </cols>
  <sheetData>
    <row r="1" ht="12.75">
      <c r="A1" s="10" t="s">
        <v>383</v>
      </c>
    </row>
    <row r="2" spans="1:9" ht="12.75">
      <c r="A2" s="10" t="s">
        <v>2</v>
      </c>
      <c r="B2" s="10"/>
      <c r="C2" s="10"/>
      <c r="I2" s="1" t="s">
        <v>108</v>
      </c>
    </row>
    <row r="3" spans="2:3" ht="12.75">
      <c r="B3" s="10"/>
      <c r="C3" s="10"/>
    </row>
    <row r="5" spans="1:9" ht="12.75">
      <c r="A5" s="321" t="s">
        <v>60</v>
      </c>
      <c r="B5" s="327"/>
      <c r="C5" s="327"/>
      <c r="D5" s="327"/>
      <c r="E5" s="327"/>
      <c r="F5" s="327"/>
      <c r="G5" s="327"/>
      <c r="H5" s="327"/>
      <c r="I5" s="327"/>
    </row>
    <row r="6" spans="1:9" ht="12.75">
      <c r="A6" s="321" t="s">
        <v>61</v>
      </c>
      <c r="B6" s="327"/>
      <c r="C6" s="327"/>
      <c r="D6" s="327"/>
      <c r="E6" s="327"/>
      <c r="F6" s="327"/>
      <c r="G6" s="327"/>
      <c r="H6" s="327"/>
      <c r="I6" s="327"/>
    </row>
    <row r="7" ht="12.75">
      <c r="I7" s="1" t="s">
        <v>120</v>
      </c>
    </row>
    <row r="8" spans="7:9" ht="12.75">
      <c r="G8" s="11">
        <v>2014</v>
      </c>
      <c r="H8" s="11">
        <v>2015</v>
      </c>
      <c r="I8" s="11">
        <v>2016</v>
      </c>
    </row>
    <row r="9" spans="1:9" ht="12.75">
      <c r="A9" s="32" t="s">
        <v>63</v>
      </c>
      <c r="B9" s="33"/>
      <c r="C9" s="33"/>
      <c r="D9" s="33"/>
      <c r="E9" s="33"/>
      <c r="F9" s="33"/>
      <c r="G9" s="35">
        <v>346149</v>
      </c>
      <c r="H9" s="35">
        <f>SUM(H10:H11)</f>
        <v>363515</v>
      </c>
      <c r="I9" s="82">
        <f>SUM(I10:I11)</f>
        <v>382912</v>
      </c>
    </row>
    <row r="10" spans="1:9" ht="12.75">
      <c r="A10" s="5">
        <v>1</v>
      </c>
      <c r="B10" s="5" t="s">
        <v>64</v>
      </c>
      <c r="C10" s="5"/>
      <c r="D10" s="5"/>
      <c r="E10" s="5"/>
      <c r="F10" s="5"/>
      <c r="G10" s="37">
        <v>37749</v>
      </c>
      <c r="H10" s="37">
        <v>39960</v>
      </c>
      <c r="I10" s="85">
        <v>43769</v>
      </c>
    </row>
    <row r="11" spans="1:9" ht="12.75">
      <c r="A11" s="14" t="s">
        <v>65</v>
      </c>
      <c r="B11" s="5"/>
      <c r="C11" s="5"/>
      <c r="D11" s="5"/>
      <c r="E11" s="38"/>
      <c r="F11" s="38"/>
      <c r="G11" s="35">
        <f>SUM(G13:G16)</f>
        <v>308400</v>
      </c>
      <c r="H11" s="35">
        <f>SUM(H12:H16)</f>
        <v>323555</v>
      </c>
      <c r="I11" s="82">
        <f>SUM(I12:I16)</f>
        <v>339143</v>
      </c>
    </row>
    <row r="12" spans="1:9" ht="12.75">
      <c r="A12" s="5">
        <v>2</v>
      </c>
      <c r="B12" s="39" t="s">
        <v>66</v>
      </c>
      <c r="C12" s="33"/>
      <c r="D12" s="40"/>
      <c r="E12" s="38"/>
      <c r="F12" s="38"/>
      <c r="G12" s="37"/>
      <c r="H12" s="37"/>
      <c r="I12" s="85"/>
    </row>
    <row r="13" spans="1:9" ht="12.75">
      <c r="A13" s="5">
        <v>3</v>
      </c>
      <c r="B13" s="39" t="s">
        <v>67</v>
      </c>
      <c r="C13" s="33"/>
      <c r="D13" s="40"/>
      <c r="E13" s="5"/>
      <c r="F13" s="5"/>
      <c r="G13" s="37">
        <v>292800</v>
      </c>
      <c r="H13" s="37">
        <v>307755</v>
      </c>
      <c r="I13" s="85">
        <v>323143</v>
      </c>
    </row>
    <row r="14" spans="1:9" ht="12.75">
      <c r="A14" s="5"/>
      <c r="B14" s="5"/>
      <c r="C14" s="5"/>
      <c r="D14" s="5"/>
      <c r="E14" s="38"/>
      <c r="F14" s="38"/>
      <c r="G14" s="37"/>
      <c r="H14" s="37"/>
      <c r="I14" s="85"/>
    </row>
    <row r="15" spans="1:9" ht="12.75">
      <c r="A15" s="5"/>
      <c r="B15" s="5"/>
      <c r="C15" s="5"/>
      <c r="D15" s="5"/>
      <c r="E15" s="38"/>
      <c r="F15" s="38"/>
      <c r="G15" s="37"/>
      <c r="H15" s="37"/>
      <c r="I15" s="85"/>
    </row>
    <row r="16" spans="1:9" ht="12.75">
      <c r="A16" s="5">
        <v>4</v>
      </c>
      <c r="B16" s="5" t="s">
        <v>68</v>
      </c>
      <c r="C16" s="5"/>
      <c r="D16" s="5"/>
      <c r="E16" s="5"/>
      <c r="F16" s="5"/>
      <c r="G16" s="37">
        <v>15600</v>
      </c>
      <c r="H16" s="37">
        <v>15800</v>
      </c>
      <c r="I16" s="85">
        <v>16000</v>
      </c>
    </row>
    <row r="17" spans="1:9" ht="12.75">
      <c r="A17" s="32" t="s">
        <v>69</v>
      </c>
      <c r="B17" s="33"/>
      <c r="C17" s="33"/>
      <c r="D17" s="40"/>
      <c r="E17" s="38"/>
      <c r="F17" s="38"/>
      <c r="G17" s="42">
        <v>113677</v>
      </c>
      <c r="H17" s="42">
        <f>SUM(H18:H19)</f>
        <v>92702</v>
      </c>
      <c r="I17" s="83">
        <f>SUM(I18:I19)</f>
        <v>97337</v>
      </c>
    </row>
    <row r="18" spans="1:9" ht="12.75">
      <c r="A18" s="5">
        <v>5</v>
      </c>
      <c r="B18" s="39" t="s">
        <v>347</v>
      </c>
      <c r="C18" s="33"/>
      <c r="D18" s="40"/>
      <c r="E18" s="5"/>
      <c r="F18" s="5"/>
      <c r="G18" s="37">
        <v>113677</v>
      </c>
      <c r="H18" s="37">
        <v>92702</v>
      </c>
      <c r="I18" s="85">
        <v>97337</v>
      </c>
    </row>
    <row r="19" spans="1:9" ht="12.75">
      <c r="A19" s="5">
        <v>6</v>
      </c>
      <c r="B19" s="5"/>
      <c r="C19" s="5"/>
      <c r="D19" s="5"/>
      <c r="E19" s="5"/>
      <c r="F19" s="5"/>
      <c r="G19" s="37"/>
      <c r="H19" s="37"/>
      <c r="I19" s="85"/>
    </row>
    <row r="20" spans="1:9" ht="12.75">
      <c r="A20" s="43" t="s">
        <v>72</v>
      </c>
      <c r="B20" s="33"/>
      <c r="C20" s="33"/>
      <c r="D20" s="40"/>
      <c r="E20" s="5"/>
      <c r="F20" s="5"/>
      <c r="G20" s="35">
        <f>SUM(G21:G22)</f>
        <v>835886</v>
      </c>
      <c r="H20" s="35">
        <f>SUM(H21:H22)</f>
        <v>107566</v>
      </c>
      <c r="I20" s="85">
        <v>130507</v>
      </c>
    </row>
    <row r="21" spans="1:9" ht="12.75">
      <c r="A21" s="5">
        <v>7</v>
      </c>
      <c r="B21" s="5" t="s">
        <v>73</v>
      </c>
      <c r="C21" s="5"/>
      <c r="D21" s="5"/>
      <c r="E21" s="5"/>
      <c r="F21" s="5"/>
      <c r="G21" s="37">
        <v>7000</v>
      </c>
      <c r="H21" s="37"/>
      <c r="I21" s="85"/>
    </row>
    <row r="22" spans="1:9" ht="12.75">
      <c r="A22" s="5">
        <v>8</v>
      </c>
      <c r="B22" s="5" t="s">
        <v>74</v>
      </c>
      <c r="C22" s="5"/>
      <c r="D22" s="5"/>
      <c r="E22" s="5"/>
      <c r="F22" s="5"/>
      <c r="G22" s="37">
        <v>828886</v>
      </c>
      <c r="H22" s="37">
        <v>107566</v>
      </c>
      <c r="I22" s="85">
        <v>130507</v>
      </c>
    </row>
    <row r="23" spans="1:9" ht="12.75">
      <c r="A23" s="43" t="s">
        <v>75</v>
      </c>
      <c r="B23" s="33"/>
      <c r="C23" s="33"/>
      <c r="D23" s="40"/>
      <c r="E23" s="5"/>
      <c r="F23" s="5"/>
      <c r="G23" s="35">
        <f>SUM(G24:G26)</f>
        <v>95978</v>
      </c>
      <c r="H23" s="35">
        <f>SUM(H24:H26)</f>
        <v>38600</v>
      </c>
      <c r="I23" s="82">
        <f>SUM(I24:I26)</f>
        <v>39372</v>
      </c>
    </row>
    <row r="24" spans="1:9" ht="12.75">
      <c r="A24" s="5">
        <v>9</v>
      </c>
      <c r="B24" s="44" t="s">
        <v>76</v>
      </c>
      <c r="C24" s="7"/>
      <c r="D24" s="7"/>
      <c r="E24" s="5"/>
      <c r="F24" s="5"/>
      <c r="G24" s="37">
        <v>19087</v>
      </c>
      <c r="H24" s="37">
        <v>18100</v>
      </c>
      <c r="I24" s="85">
        <v>18462</v>
      </c>
    </row>
    <row r="25" spans="1:9" ht="12.75">
      <c r="A25" s="46">
        <v>10</v>
      </c>
      <c r="B25" s="46" t="s">
        <v>77</v>
      </c>
      <c r="C25" s="47"/>
      <c r="D25" s="47"/>
      <c r="E25" s="5"/>
      <c r="F25" s="5"/>
      <c r="G25" s="37">
        <v>76891</v>
      </c>
      <c r="H25" s="37">
        <v>20500</v>
      </c>
      <c r="I25" s="85">
        <v>20910</v>
      </c>
    </row>
    <row r="26" spans="1:9" ht="12.75">
      <c r="A26" s="5">
        <v>11</v>
      </c>
      <c r="B26" s="5" t="s">
        <v>78</v>
      </c>
      <c r="C26" s="5"/>
      <c r="D26" s="5"/>
      <c r="E26" s="5"/>
      <c r="F26" s="5"/>
      <c r="G26" s="37">
        <v>0</v>
      </c>
      <c r="H26" s="37"/>
      <c r="I26" s="85"/>
    </row>
    <row r="27" spans="1:9" ht="15">
      <c r="A27" s="48" t="s">
        <v>79</v>
      </c>
      <c r="B27" s="5"/>
      <c r="C27" s="5"/>
      <c r="D27" s="5"/>
      <c r="E27" s="5"/>
      <c r="F27" s="5"/>
      <c r="G27" s="50">
        <f>SUM(G9+G17+G20+G23)</f>
        <v>1391690</v>
      </c>
      <c r="H27" s="50">
        <f>(H9+H17+H20+H23)</f>
        <v>602383</v>
      </c>
      <c r="I27" s="84">
        <f>(I9+I17+I20+I23)</f>
        <v>650128</v>
      </c>
    </row>
    <row r="28" spans="1:9" ht="12.75">
      <c r="A28" s="14" t="s">
        <v>80</v>
      </c>
      <c r="B28" s="5"/>
      <c r="C28" s="5"/>
      <c r="D28" s="5"/>
      <c r="E28" s="5"/>
      <c r="F28" s="5"/>
      <c r="G28" s="35">
        <f>SUM(G29:G31)</f>
        <v>186373</v>
      </c>
      <c r="H28" s="35">
        <f>SUM(H29:H30)</f>
        <v>128700</v>
      </c>
      <c r="I28" s="82">
        <f>SUM(I29:I30)</f>
        <v>128700</v>
      </c>
    </row>
    <row r="29" spans="1:9" ht="12.75">
      <c r="A29" s="5">
        <v>12</v>
      </c>
      <c r="B29" s="51" t="s">
        <v>81</v>
      </c>
      <c r="C29" s="5"/>
      <c r="D29" s="5"/>
      <c r="E29" s="5"/>
      <c r="F29" s="5"/>
      <c r="G29" s="37">
        <v>120000</v>
      </c>
      <c r="H29" s="37">
        <v>120000</v>
      </c>
      <c r="I29" s="85">
        <v>120000</v>
      </c>
    </row>
    <row r="30" spans="1:9" ht="12.75">
      <c r="A30" s="5">
        <v>13</v>
      </c>
      <c r="B30" s="5" t="s">
        <v>348</v>
      </c>
      <c r="C30" s="5"/>
      <c r="D30" s="5"/>
      <c r="E30" s="5"/>
      <c r="F30" s="5"/>
      <c r="G30" s="37">
        <v>13113</v>
      </c>
      <c r="H30" s="37">
        <v>8700</v>
      </c>
      <c r="I30" s="85">
        <v>8700</v>
      </c>
    </row>
    <row r="31" spans="1:9" ht="12.75">
      <c r="A31" s="266">
        <v>14</v>
      </c>
      <c r="B31" s="267" t="s">
        <v>664</v>
      </c>
      <c r="C31" s="267"/>
      <c r="D31" s="268"/>
      <c r="E31" s="5"/>
      <c r="F31" s="5"/>
      <c r="G31" s="37">
        <v>53260</v>
      </c>
      <c r="H31" s="37"/>
      <c r="I31" s="85"/>
    </row>
    <row r="32" spans="1:9" ht="15">
      <c r="A32" s="52" t="s">
        <v>82</v>
      </c>
      <c r="B32" s="33"/>
      <c r="C32" s="33"/>
      <c r="D32" s="40"/>
      <c r="E32" s="5"/>
      <c r="F32" s="5"/>
      <c r="G32" s="50">
        <f>(G27+G28)</f>
        <v>1578063</v>
      </c>
      <c r="H32" s="50">
        <f>(H27+H28)</f>
        <v>731083</v>
      </c>
      <c r="I32" s="84">
        <f>(I27+I28)</f>
        <v>778828</v>
      </c>
    </row>
    <row r="33" spans="1:9" ht="12.75">
      <c r="A33" s="43" t="s">
        <v>83</v>
      </c>
      <c r="B33" s="33"/>
      <c r="C33" s="33"/>
      <c r="D33" s="40"/>
      <c r="E33" s="5"/>
      <c r="F33" s="5"/>
      <c r="G33" s="35">
        <f>SUM(G35:G40)</f>
        <v>614188</v>
      </c>
      <c r="H33" s="35">
        <f>SUM(H35:H41)</f>
        <v>452120</v>
      </c>
      <c r="I33" s="82">
        <f>SUM(I35:I41)</f>
        <v>462320</v>
      </c>
    </row>
    <row r="34" spans="1:9" ht="12.75">
      <c r="A34" s="5"/>
      <c r="B34" s="5"/>
      <c r="C34" s="5"/>
      <c r="D34" s="5"/>
      <c r="E34" s="5"/>
      <c r="F34" s="5"/>
      <c r="G34" s="37"/>
      <c r="H34" s="37"/>
      <c r="I34" s="85"/>
    </row>
    <row r="35" spans="1:9" ht="12.75">
      <c r="A35" s="5">
        <v>14</v>
      </c>
      <c r="B35" s="53" t="s">
        <v>84</v>
      </c>
      <c r="C35" s="33"/>
      <c r="D35" s="40"/>
      <c r="E35" s="5"/>
      <c r="F35" s="5"/>
      <c r="G35" s="37">
        <v>178052</v>
      </c>
      <c r="H35" s="37">
        <v>177153</v>
      </c>
      <c r="I35" s="85">
        <v>178925</v>
      </c>
    </row>
    <row r="36" spans="1:9" ht="12.75">
      <c r="A36" s="5">
        <v>15</v>
      </c>
      <c r="B36" s="53" t="s">
        <v>28</v>
      </c>
      <c r="C36" s="54"/>
      <c r="D36" s="55"/>
      <c r="E36" s="5"/>
      <c r="F36" s="5"/>
      <c r="G36" s="37">
        <v>48075</v>
      </c>
      <c r="H36" s="37">
        <v>47831</v>
      </c>
      <c r="I36" s="85">
        <v>48310</v>
      </c>
    </row>
    <row r="37" spans="1:9" ht="12.75">
      <c r="A37" s="5">
        <v>16</v>
      </c>
      <c r="B37" s="53" t="s">
        <v>85</v>
      </c>
      <c r="C37" s="54"/>
      <c r="D37" s="55"/>
      <c r="E37" s="5"/>
      <c r="F37" s="5"/>
      <c r="G37" s="37">
        <v>264527</v>
      </c>
      <c r="H37" s="37">
        <v>150646</v>
      </c>
      <c r="I37" s="85">
        <v>158178</v>
      </c>
    </row>
    <row r="38" spans="1:9" ht="12.75">
      <c r="A38" s="5">
        <v>17</v>
      </c>
      <c r="B38" s="44" t="s">
        <v>86</v>
      </c>
      <c r="C38" s="44"/>
      <c r="D38" s="44"/>
      <c r="E38" s="5"/>
      <c r="F38" s="5">
        <v>2729</v>
      </c>
      <c r="G38" s="37">
        <v>81392</v>
      </c>
      <c r="H38" s="37">
        <v>39140</v>
      </c>
      <c r="I38" s="85">
        <v>39200</v>
      </c>
    </row>
    <row r="39" spans="1:9" ht="12.75">
      <c r="A39" s="5">
        <v>18</v>
      </c>
      <c r="B39" s="44" t="s">
        <v>87</v>
      </c>
      <c r="C39" s="51"/>
      <c r="D39" s="51"/>
      <c r="E39" s="5"/>
      <c r="F39" s="5"/>
      <c r="G39" s="37">
        <v>17500</v>
      </c>
      <c r="H39" s="37">
        <v>17850</v>
      </c>
      <c r="I39" s="85">
        <v>18207</v>
      </c>
    </row>
    <row r="40" spans="1:9" ht="12.75">
      <c r="A40" s="5">
        <v>19</v>
      </c>
      <c r="B40" s="44" t="s">
        <v>88</v>
      </c>
      <c r="C40" s="5"/>
      <c r="D40" s="5"/>
      <c r="E40" s="5"/>
      <c r="F40" s="5"/>
      <c r="G40" s="37">
        <v>24642</v>
      </c>
      <c r="H40" s="37">
        <v>19500</v>
      </c>
      <c r="I40" s="85">
        <v>19500</v>
      </c>
    </row>
    <row r="41" spans="1:9" ht="12.75">
      <c r="A41" s="5">
        <v>20</v>
      </c>
      <c r="B41" s="53" t="s">
        <v>56</v>
      </c>
      <c r="C41" s="33"/>
      <c r="D41" s="40"/>
      <c r="E41" s="5"/>
      <c r="F41" s="5"/>
      <c r="G41" s="37"/>
      <c r="H41" s="37"/>
      <c r="I41" s="85"/>
    </row>
    <row r="42" spans="1:9" ht="12.75">
      <c r="A42" s="43" t="s">
        <v>57</v>
      </c>
      <c r="B42" s="33"/>
      <c r="C42" s="33"/>
      <c r="D42" s="40"/>
      <c r="E42" s="5"/>
      <c r="F42" s="5"/>
      <c r="G42" s="35">
        <f>SUM(G43)</f>
        <v>839525</v>
      </c>
      <c r="H42" s="35">
        <f>SUM(H43)</f>
        <v>119518</v>
      </c>
      <c r="I42" s="82">
        <f>SUM(I43)</f>
        <v>145008</v>
      </c>
    </row>
    <row r="43" spans="1:9" ht="12.75">
      <c r="A43" s="5">
        <v>21</v>
      </c>
      <c r="B43" s="44" t="s">
        <v>89</v>
      </c>
      <c r="C43" s="5"/>
      <c r="D43" s="5"/>
      <c r="E43" s="5"/>
      <c r="F43" s="5"/>
      <c r="G43" s="37">
        <v>839525</v>
      </c>
      <c r="H43" s="37">
        <v>119518</v>
      </c>
      <c r="I43" s="85">
        <v>145008</v>
      </c>
    </row>
    <row r="44" spans="1:9" ht="12.75">
      <c r="A44" s="43" t="s">
        <v>90</v>
      </c>
      <c r="B44" s="33"/>
      <c r="C44" s="33"/>
      <c r="D44" s="40"/>
      <c r="E44" s="5"/>
      <c r="F44" s="5"/>
      <c r="G44" s="35">
        <f>SUM(G45)</f>
        <v>0</v>
      </c>
      <c r="H44" s="35">
        <f>SUM(H45)</f>
        <v>0</v>
      </c>
      <c r="I44" s="85"/>
    </row>
    <row r="45" spans="1:9" ht="12.75">
      <c r="A45" s="5">
        <v>22</v>
      </c>
      <c r="B45" s="53" t="s">
        <v>91</v>
      </c>
      <c r="C45" s="33"/>
      <c r="D45" s="40"/>
      <c r="E45" s="5"/>
      <c r="F45" s="5"/>
      <c r="G45" s="37">
        <v>0</v>
      </c>
      <c r="H45" s="37"/>
      <c r="I45" s="85"/>
    </row>
    <row r="46" spans="1:9" ht="15">
      <c r="A46" s="48" t="s">
        <v>92</v>
      </c>
      <c r="B46" s="5"/>
      <c r="C46" s="5"/>
      <c r="D46" s="5"/>
      <c r="E46" s="5"/>
      <c r="F46" s="5"/>
      <c r="G46" s="50">
        <f>(G33+G42+G44)</f>
        <v>1453713</v>
      </c>
      <c r="H46" s="50">
        <f>(H33+H42+H44)</f>
        <v>571638</v>
      </c>
      <c r="I46" s="84">
        <f>(I33+I42+I44)</f>
        <v>607328</v>
      </c>
    </row>
    <row r="47" spans="1:9" ht="12.75">
      <c r="A47" s="14" t="s">
        <v>93</v>
      </c>
      <c r="B47" s="5"/>
      <c r="C47" s="5"/>
      <c r="D47" s="5"/>
      <c r="E47" s="5"/>
      <c r="F47" s="5"/>
      <c r="G47" s="35">
        <f>SUM(G48:G49)</f>
        <v>124350</v>
      </c>
      <c r="H47" s="35">
        <f>SUM(H48:H49)</f>
        <v>128700</v>
      </c>
      <c r="I47" s="82">
        <f>SUM(I48:I49)</f>
        <v>128700</v>
      </c>
    </row>
    <row r="48" spans="1:9" ht="12.75">
      <c r="A48" s="5">
        <v>23</v>
      </c>
      <c r="B48" s="5" t="s">
        <v>94</v>
      </c>
      <c r="C48" s="5"/>
      <c r="D48" s="5"/>
      <c r="E48" s="5"/>
      <c r="F48" s="5"/>
      <c r="G48" s="37">
        <v>120000</v>
      </c>
      <c r="H48" s="37">
        <v>120000</v>
      </c>
      <c r="I48" s="85">
        <v>120000</v>
      </c>
    </row>
    <row r="49" spans="1:9" ht="12.75">
      <c r="A49" s="5">
        <v>24</v>
      </c>
      <c r="B49" s="5" t="s">
        <v>338</v>
      </c>
      <c r="C49" s="5"/>
      <c r="D49" s="5"/>
      <c r="E49" s="5"/>
      <c r="F49" s="5"/>
      <c r="G49" s="37">
        <v>4350</v>
      </c>
      <c r="H49" s="37">
        <v>8700</v>
      </c>
      <c r="I49" s="85">
        <v>8700</v>
      </c>
    </row>
    <row r="50" spans="1:9" ht="15">
      <c r="A50" s="52" t="s">
        <v>96</v>
      </c>
      <c r="B50" s="33"/>
      <c r="C50" s="33"/>
      <c r="D50" s="40"/>
      <c r="E50" s="5"/>
      <c r="F50" s="5"/>
      <c r="G50" s="50">
        <f>(G46+G47)</f>
        <v>1578063</v>
      </c>
      <c r="H50" s="50">
        <f>(H46+H47)</f>
        <v>700338</v>
      </c>
      <c r="I50" s="84">
        <f>(I46+I47)</f>
        <v>736028</v>
      </c>
    </row>
    <row r="51" spans="1:9" ht="12.75">
      <c r="A51" s="39"/>
      <c r="B51" s="33"/>
      <c r="C51" s="33"/>
      <c r="D51" s="40"/>
      <c r="E51" s="5"/>
      <c r="F51" s="5"/>
      <c r="G51" s="6"/>
      <c r="H51" s="6"/>
      <c r="I51" s="85"/>
    </row>
    <row r="52" spans="1:9" ht="12.75">
      <c r="A52" s="14" t="s">
        <v>739</v>
      </c>
      <c r="B52" s="14"/>
      <c r="C52" s="14"/>
      <c r="D52" s="14"/>
      <c r="E52" s="5"/>
      <c r="F52" s="5"/>
      <c r="G52" s="35"/>
      <c r="H52" s="35">
        <v>30745</v>
      </c>
      <c r="I52" s="86">
        <v>42800</v>
      </c>
    </row>
    <row r="53" spans="1:9" ht="12.75">
      <c r="A53" s="14" t="s">
        <v>98</v>
      </c>
      <c r="B53" s="14"/>
      <c r="C53" s="14"/>
      <c r="D53" s="14"/>
      <c r="E53" s="38"/>
      <c r="F53" s="38"/>
      <c r="G53" s="35"/>
      <c r="H53" s="35">
        <v>0</v>
      </c>
      <c r="I53" s="86">
        <v>0</v>
      </c>
    </row>
    <row r="54" spans="1:9" ht="12.75">
      <c r="A54" s="14" t="s">
        <v>740</v>
      </c>
      <c r="B54" s="5"/>
      <c r="C54" s="5"/>
      <c r="D54" s="5"/>
      <c r="E54" s="5"/>
      <c r="F54" s="5"/>
      <c r="G54" s="30"/>
      <c r="H54" s="30">
        <v>-11952</v>
      </c>
      <c r="I54" s="30">
        <v>-14501</v>
      </c>
    </row>
  </sheetData>
  <mergeCells count="2">
    <mergeCell ref="A5:I5"/>
    <mergeCell ref="A6:I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K34" sqref="K34"/>
    </sheetView>
  </sheetViews>
  <sheetFormatPr defaultColWidth="9.00390625" defaultRowHeight="12.75"/>
  <cols>
    <col min="1" max="1" width="21.625" style="0" customWidth="1"/>
    <col min="2" max="2" width="11.875" style="0" customWidth="1"/>
    <col min="3" max="3" width="12.875" style="0" customWidth="1"/>
    <col min="4" max="4" width="10.875" style="0" customWidth="1"/>
    <col min="5" max="6" width="12.625" style="0" customWidth="1"/>
    <col min="7" max="7" width="11.875" style="0" customWidth="1"/>
    <col min="8" max="8" width="11.125" style="0" customWidth="1"/>
    <col min="9" max="9" width="10.625" style="0" customWidth="1"/>
    <col min="10" max="10" width="13.00390625" style="0" customWidth="1"/>
    <col min="11" max="11" width="11.625" style="0" customWidth="1"/>
    <col min="12" max="12" width="10.75390625" style="0" customWidth="1"/>
    <col min="13" max="13" width="11.375" style="0" customWidth="1"/>
    <col min="14" max="14" width="12.625" style="0" customWidth="1"/>
  </cols>
  <sheetData>
    <row r="1" spans="1:5" ht="12.75">
      <c r="A1" s="10" t="s">
        <v>383</v>
      </c>
      <c r="D1" s="10"/>
      <c r="E1" s="10"/>
    </row>
    <row r="2" spans="1:5" ht="12.75">
      <c r="A2" s="10" t="s">
        <v>2</v>
      </c>
      <c r="D2" s="10"/>
      <c r="E2" s="10"/>
    </row>
    <row r="3" spans="4:14" ht="12.75">
      <c r="D3" s="10"/>
      <c r="E3" s="10"/>
      <c r="N3" s="1" t="s">
        <v>12</v>
      </c>
    </row>
    <row r="4" spans="3:14" ht="12.75">
      <c r="C4" s="10"/>
      <c r="D4" s="10"/>
      <c r="E4" s="10"/>
      <c r="N4" s="1"/>
    </row>
    <row r="5" spans="1:14" ht="12.75">
      <c r="A5" s="321" t="s">
        <v>384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4:8" ht="12.75">
      <c r="D6" s="23"/>
      <c r="E6" s="23"/>
      <c r="F6" s="23"/>
      <c r="G6" s="23"/>
      <c r="H6" s="23"/>
    </row>
    <row r="8" ht="12.75">
      <c r="N8" s="1" t="s">
        <v>120</v>
      </c>
    </row>
    <row r="9" spans="1:14" ht="12.75">
      <c r="A9" s="7" t="s">
        <v>33</v>
      </c>
      <c r="B9" s="3" t="s">
        <v>34</v>
      </c>
      <c r="C9" s="3" t="s">
        <v>35</v>
      </c>
      <c r="D9" s="3" t="s">
        <v>36</v>
      </c>
      <c r="E9" s="3" t="s">
        <v>37</v>
      </c>
      <c r="F9" s="3" t="s">
        <v>38</v>
      </c>
      <c r="G9" s="3" t="s">
        <v>39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M9" s="3" t="s">
        <v>45</v>
      </c>
      <c r="N9" s="3" t="s">
        <v>0</v>
      </c>
    </row>
    <row r="10" spans="1:14" ht="12.75">
      <c r="A10" s="7" t="s">
        <v>46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 t="s">
        <v>47</v>
      </c>
      <c r="B11" s="29">
        <v>3272</v>
      </c>
      <c r="C11" s="29">
        <v>3172</v>
      </c>
      <c r="D11" s="29">
        <v>3272</v>
      </c>
      <c r="E11" s="29">
        <v>3172</v>
      </c>
      <c r="F11" s="29">
        <v>3172</v>
      </c>
      <c r="G11" s="29">
        <v>2960</v>
      </c>
      <c r="H11" s="29">
        <v>2350</v>
      </c>
      <c r="I11" s="29">
        <v>2341</v>
      </c>
      <c r="J11" s="29">
        <v>3172</v>
      </c>
      <c r="K11" s="29">
        <v>4322</v>
      </c>
      <c r="L11" s="29">
        <v>3272</v>
      </c>
      <c r="M11" s="29">
        <v>3272</v>
      </c>
      <c r="N11" s="30">
        <f>SUM(B11:M11)</f>
        <v>37749</v>
      </c>
    </row>
    <row r="12" spans="1:14" ht="12.75">
      <c r="A12" s="5" t="s">
        <v>48</v>
      </c>
      <c r="B12" s="29">
        <v>9473</v>
      </c>
      <c r="C12" s="29">
        <v>9473</v>
      </c>
      <c r="D12" s="29">
        <v>9473</v>
      </c>
      <c r="E12" s="29">
        <v>9473</v>
      </c>
      <c r="F12" s="29">
        <v>9473</v>
      </c>
      <c r="G12" s="29">
        <v>9473</v>
      </c>
      <c r="H12" s="29">
        <v>9473</v>
      </c>
      <c r="I12" s="29">
        <v>9473</v>
      </c>
      <c r="J12" s="29">
        <v>9473</v>
      </c>
      <c r="K12" s="29">
        <v>9473</v>
      </c>
      <c r="L12" s="29">
        <v>9473</v>
      </c>
      <c r="M12" s="29">
        <v>9474</v>
      </c>
      <c r="N12" s="30">
        <f aca="true" t="shared" si="0" ref="N12:N27">SUM(B12:M12)</f>
        <v>113677</v>
      </c>
    </row>
    <row r="13" spans="1:14" ht="12.75">
      <c r="A13" s="5" t="s">
        <v>16</v>
      </c>
      <c r="B13" s="29"/>
      <c r="C13" s="29"/>
      <c r="D13" s="29">
        <v>138300</v>
      </c>
      <c r="E13" s="29"/>
      <c r="F13" s="29"/>
      <c r="G13" s="29"/>
      <c r="H13" s="29"/>
      <c r="I13" s="29"/>
      <c r="J13" s="29">
        <v>138300</v>
      </c>
      <c r="K13" s="29"/>
      <c r="L13" s="29"/>
      <c r="M13" s="29">
        <v>31800</v>
      </c>
      <c r="N13" s="30">
        <f t="shared" si="0"/>
        <v>308400</v>
      </c>
    </row>
    <row r="14" spans="1:14" ht="12.75">
      <c r="A14" s="5" t="s">
        <v>49</v>
      </c>
      <c r="B14" s="29"/>
      <c r="C14" s="29"/>
      <c r="D14" s="29">
        <v>5500</v>
      </c>
      <c r="E14" s="29">
        <v>100000</v>
      </c>
      <c r="F14" s="29">
        <v>130000</v>
      </c>
      <c r="G14" s="29">
        <v>100000</v>
      </c>
      <c r="H14" s="29"/>
      <c r="I14" s="29"/>
      <c r="J14" s="29">
        <v>150000</v>
      </c>
      <c r="K14" s="29">
        <v>75307</v>
      </c>
      <c r="L14" s="29"/>
      <c r="M14" s="29">
        <v>275079</v>
      </c>
      <c r="N14" s="30">
        <f t="shared" si="0"/>
        <v>835886</v>
      </c>
    </row>
    <row r="15" spans="1:14" ht="12.75">
      <c r="A15" s="5" t="s">
        <v>50</v>
      </c>
      <c r="B15" s="29">
        <v>4328</v>
      </c>
      <c r="C15" s="29">
        <v>4328</v>
      </c>
      <c r="D15" s="29">
        <v>4328</v>
      </c>
      <c r="E15" s="29">
        <v>4328</v>
      </c>
      <c r="F15" s="29">
        <v>4328</v>
      </c>
      <c r="G15" s="29">
        <v>4328</v>
      </c>
      <c r="H15" s="29">
        <v>4328</v>
      </c>
      <c r="I15" s="29">
        <v>15555</v>
      </c>
      <c r="J15" s="29">
        <v>4328</v>
      </c>
      <c r="K15" s="29">
        <v>7142</v>
      </c>
      <c r="L15" s="29">
        <v>14328</v>
      </c>
      <c r="M15" s="29">
        <v>24329</v>
      </c>
      <c r="N15" s="30">
        <f aca="true" t="shared" si="1" ref="N15:N21">SUM(B15:M15)</f>
        <v>95978</v>
      </c>
    </row>
    <row r="16" spans="1:14" ht="12.75">
      <c r="A16" s="5" t="s">
        <v>51</v>
      </c>
      <c r="B16" s="29"/>
      <c r="C16" s="29"/>
      <c r="D16" s="29"/>
      <c r="E16" s="29"/>
      <c r="F16" s="29"/>
      <c r="G16" s="29">
        <v>60000</v>
      </c>
      <c r="H16" s="29">
        <v>60000</v>
      </c>
      <c r="I16" s="29">
        <v>13113</v>
      </c>
      <c r="J16" s="29"/>
      <c r="K16" s="29"/>
      <c r="L16" s="29"/>
      <c r="M16" s="29"/>
      <c r="N16" s="30">
        <f t="shared" si="1"/>
        <v>133113</v>
      </c>
    </row>
    <row r="17" spans="1:14" ht="12.75">
      <c r="A17" s="273" t="s">
        <v>664</v>
      </c>
      <c r="B17" s="12">
        <v>53260</v>
      </c>
      <c r="N17" s="30">
        <f t="shared" si="1"/>
        <v>53260</v>
      </c>
    </row>
    <row r="18" spans="1:14" ht="12.75">
      <c r="A18" s="7" t="s">
        <v>52</v>
      </c>
      <c r="B18" s="31">
        <f>SUM(B11:B17)</f>
        <v>70333</v>
      </c>
      <c r="C18" s="31">
        <f aca="true" t="shared" si="2" ref="C18:M18">SUM(C11:C17)</f>
        <v>16973</v>
      </c>
      <c r="D18" s="31">
        <f t="shared" si="2"/>
        <v>160873</v>
      </c>
      <c r="E18" s="31">
        <f t="shared" si="2"/>
        <v>116973</v>
      </c>
      <c r="F18" s="31">
        <f t="shared" si="2"/>
        <v>146973</v>
      </c>
      <c r="G18" s="31">
        <f t="shared" si="2"/>
        <v>176761</v>
      </c>
      <c r="H18" s="31">
        <f t="shared" si="2"/>
        <v>76151</v>
      </c>
      <c r="I18" s="31">
        <f t="shared" si="2"/>
        <v>40482</v>
      </c>
      <c r="J18" s="31">
        <f t="shared" si="2"/>
        <v>305273</v>
      </c>
      <c r="K18" s="31">
        <f t="shared" si="2"/>
        <v>96244</v>
      </c>
      <c r="L18" s="31">
        <f t="shared" si="2"/>
        <v>27073</v>
      </c>
      <c r="M18" s="31">
        <f t="shared" si="2"/>
        <v>343954</v>
      </c>
      <c r="N18" s="30">
        <f t="shared" si="1"/>
        <v>1578063</v>
      </c>
    </row>
    <row r="19" spans="1:14" ht="12.75">
      <c r="A19" s="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1"/>
        <v>0</v>
      </c>
    </row>
    <row r="20" spans="1:14" ht="12.75">
      <c r="A20" s="7" t="s">
        <v>53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>
        <f t="shared" si="1"/>
        <v>0</v>
      </c>
    </row>
    <row r="21" spans="1:14" ht="12.75">
      <c r="A21" s="5" t="s">
        <v>54</v>
      </c>
      <c r="B21" s="29">
        <v>14616</v>
      </c>
      <c r="C21" s="29">
        <v>14616</v>
      </c>
      <c r="D21" s="29">
        <v>14623</v>
      </c>
      <c r="E21" s="29">
        <v>14616</v>
      </c>
      <c r="F21" s="29">
        <v>14616</v>
      </c>
      <c r="G21" s="29">
        <v>14617</v>
      </c>
      <c r="H21" s="29">
        <v>15058</v>
      </c>
      <c r="I21" s="29">
        <v>15058</v>
      </c>
      <c r="J21" s="29">
        <v>15058</v>
      </c>
      <c r="K21" s="29">
        <v>15058</v>
      </c>
      <c r="L21" s="29">
        <v>15058</v>
      </c>
      <c r="M21" s="29">
        <v>15058</v>
      </c>
      <c r="N21" s="30">
        <f t="shared" si="1"/>
        <v>178052</v>
      </c>
    </row>
    <row r="22" spans="1:14" ht="12.75">
      <c r="A22" s="5" t="s">
        <v>28</v>
      </c>
      <c r="B22" s="29">
        <v>3946</v>
      </c>
      <c r="C22" s="29">
        <v>3946</v>
      </c>
      <c r="D22" s="29">
        <v>3952</v>
      </c>
      <c r="E22" s="29">
        <v>3946</v>
      </c>
      <c r="F22" s="29">
        <v>3946</v>
      </c>
      <c r="G22" s="29">
        <v>3946</v>
      </c>
      <c r="H22" s="29">
        <v>4066</v>
      </c>
      <c r="I22" s="29">
        <v>4065</v>
      </c>
      <c r="J22" s="29">
        <v>4066</v>
      </c>
      <c r="K22" s="29">
        <v>4065</v>
      </c>
      <c r="L22" s="29">
        <v>4066</v>
      </c>
      <c r="M22" s="29">
        <v>4065</v>
      </c>
      <c r="N22" s="30">
        <f t="shared" si="0"/>
        <v>48075</v>
      </c>
    </row>
    <row r="23" spans="1:14" ht="12.75">
      <c r="A23" s="5" t="s">
        <v>29</v>
      </c>
      <c r="B23" s="29">
        <v>22044</v>
      </c>
      <c r="C23" s="29">
        <v>22044</v>
      </c>
      <c r="D23" s="29">
        <v>22044</v>
      </c>
      <c r="E23" s="29">
        <v>22044</v>
      </c>
      <c r="F23" s="29">
        <v>22044</v>
      </c>
      <c r="G23" s="29">
        <v>22044</v>
      </c>
      <c r="H23" s="29">
        <v>22043</v>
      </c>
      <c r="I23" s="29">
        <v>22044</v>
      </c>
      <c r="J23" s="29">
        <v>22044</v>
      </c>
      <c r="K23" s="29">
        <v>22044</v>
      </c>
      <c r="L23" s="29">
        <v>22044</v>
      </c>
      <c r="M23" s="29">
        <v>22044</v>
      </c>
      <c r="N23" s="30">
        <f t="shared" si="0"/>
        <v>264527</v>
      </c>
    </row>
    <row r="24" spans="1:14" ht="12.75">
      <c r="A24" s="5" t="s">
        <v>55</v>
      </c>
      <c r="B24" s="29">
        <v>10295</v>
      </c>
      <c r="C24" s="29">
        <v>10295</v>
      </c>
      <c r="D24" s="29">
        <v>10295</v>
      </c>
      <c r="E24" s="29">
        <v>10295</v>
      </c>
      <c r="F24" s="29">
        <v>10295</v>
      </c>
      <c r="G24" s="29">
        <v>10289</v>
      </c>
      <c r="H24" s="29">
        <v>10295</v>
      </c>
      <c r="I24" s="29">
        <v>10295</v>
      </c>
      <c r="J24" s="29">
        <v>10295</v>
      </c>
      <c r="K24" s="29">
        <v>10295</v>
      </c>
      <c r="L24" s="29">
        <v>10295</v>
      </c>
      <c r="M24" s="29">
        <v>10295</v>
      </c>
      <c r="N24" s="30">
        <f t="shared" si="0"/>
        <v>123534</v>
      </c>
    </row>
    <row r="25" spans="1:14" ht="12.75">
      <c r="A25" s="5" t="s">
        <v>56</v>
      </c>
      <c r="B25" s="29"/>
      <c r="C25" s="29"/>
      <c r="D25" s="29"/>
      <c r="E25" s="29">
        <v>0</v>
      </c>
      <c r="F25" s="29"/>
      <c r="G25" s="29"/>
      <c r="H25" s="29"/>
      <c r="I25" s="29"/>
      <c r="J25" s="29"/>
      <c r="K25" s="29"/>
      <c r="L25" s="29"/>
      <c r="M25" s="29"/>
      <c r="N25" s="30">
        <f t="shared" si="0"/>
        <v>0</v>
      </c>
    </row>
    <row r="26" spans="1:14" ht="12.75">
      <c r="A26" s="5" t="s">
        <v>57</v>
      </c>
      <c r="B26" s="29"/>
      <c r="C26" s="29"/>
      <c r="D26" s="29">
        <v>7000</v>
      </c>
      <c r="E26" s="29">
        <v>150000</v>
      </c>
      <c r="F26" s="29"/>
      <c r="G26" s="29">
        <v>72525</v>
      </c>
      <c r="H26" s="29"/>
      <c r="I26" s="29"/>
      <c r="J26" s="29">
        <v>200000</v>
      </c>
      <c r="K26" s="29">
        <v>212000</v>
      </c>
      <c r="L26" s="29">
        <v>198000</v>
      </c>
      <c r="M26" s="29"/>
      <c r="N26" s="30">
        <f t="shared" si="0"/>
        <v>839525</v>
      </c>
    </row>
    <row r="27" spans="1:14" ht="12.75">
      <c r="A27" s="5" t="s">
        <v>58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v>124350</v>
      </c>
      <c r="N27" s="30">
        <f t="shared" si="0"/>
        <v>124350</v>
      </c>
    </row>
    <row r="28" spans="1:14" ht="12.75">
      <c r="A28" s="5" t="s">
        <v>339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12.75">
      <c r="A29" s="7" t="s">
        <v>31</v>
      </c>
      <c r="B29" s="31">
        <f>SUM(B21:B28)</f>
        <v>50901</v>
      </c>
      <c r="C29" s="31">
        <f aca="true" t="shared" si="3" ref="C29:M29">SUM(C21:C28)</f>
        <v>50901</v>
      </c>
      <c r="D29" s="31">
        <f t="shared" si="3"/>
        <v>57914</v>
      </c>
      <c r="E29" s="31">
        <f t="shared" si="3"/>
        <v>200901</v>
      </c>
      <c r="F29" s="31">
        <f t="shared" si="3"/>
        <v>50901</v>
      </c>
      <c r="G29" s="31">
        <f t="shared" si="3"/>
        <v>123421</v>
      </c>
      <c r="H29" s="31">
        <f t="shared" si="3"/>
        <v>51462</v>
      </c>
      <c r="I29" s="31">
        <f t="shared" si="3"/>
        <v>51462</v>
      </c>
      <c r="J29" s="31">
        <f t="shared" si="3"/>
        <v>251463</v>
      </c>
      <c r="K29" s="31">
        <f t="shared" si="3"/>
        <v>263462</v>
      </c>
      <c r="L29" s="31">
        <f t="shared" si="3"/>
        <v>249463</v>
      </c>
      <c r="M29" s="31">
        <f t="shared" si="3"/>
        <v>175812</v>
      </c>
      <c r="N29" s="30">
        <f>SUM(N21:N28)</f>
        <v>1578063</v>
      </c>
    </row>
  </sheetData>
  <mergeCells count="1">
    <mergeCell ref="A5:N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10" sqref="F10"/>
    </sheetView>
  </sheetViews>
  <sheetFormatPr defaultColWidth="9.00390625" defaultRowHeight="12.75"/>
  <cols>
    <col min="1" max="1" width="11.25390625" style="0" customWidth="1"/>
    <col min="2" max="2" width="19.75390625" style="0" customWidth="1"/>
    <col min="3" max="3" width="19.125" style="0" customWidth="1"/>
    <col min="4" max="4" width="18.125" style="0" customWidth="1"/>
    <col min="5" max="5" width="18.625" style="0" customWidth="1"/>
  </cols>
  <sheetData>
    <row r="1" spans="1:5" ht="12.75">
      <c r="A1" s="10" t="s">
        <v>383</v>
      </c>
      <c r="B1" s="10"/>
      <c r="E1" s="1" t="s">
        <v>201</v>
      </c>
    </row>
    <row r="2" spans="1:2" ht="12.75">
      <c r="A2" s="10" t="s">
        <v>151</v>
      </c>
      <c r="B2" s="10"/>
    </row>
    <row r="3" ht="12.75">
      <c r="E3" s="1" t="s">
        <v>120</v>
      </c>
    </row>
    <row r="5" spans="1:5" ht="12.75">
      <c r="A5" s="318" t="s">
        <v>706</v>
      </c>
      <c r="B5" s="318"/>
      <c r="C5" s="318"/>
      <c r="D5" s="318"/>
      <c r="E5" s="318"/>
    </row>
    <row r="7" spans="1:5" ht="12.75">
      <c r="A7" s="328" t="s">
        <v>152</v>
      </c>
      <c r="B7" s="328" t="s">
        <v>153</v>
      </c>
      <c r="C7" s="328" t="s">
        <v>154</v>
      </c>
      <c r="D7" s="328" t="s">
        <v>18</v>
      </c>
      <c r="E7" s="328" t="s">
        <v>155</v>
      </c>
    </row>
    <row r="8" spans="1:5" ht="12.75">
      <c r="A8" s="328"/>
      <c r="B8" s="328"/>
      <c r="C8" s="328"/>
      <c r="D8" s="328"/>
      <c r="E8" s="328"/>
    </row>
    <row r="9" spans="1:5" ht="12.75">
      <c r="A9" s="5" t="s">
        <v>22</v>
      </c>
      <c r="B9" s="6">
        <v>93782</v>
      </c>
      <c r="C9" s="6">
        <v>93782</v>
      </c>
      <c r="D9" s="6"/>
      <c r="E9" s="6"/>
    </row>
    <row r="10" spans="1:5" ht="12.75">
      <c r="A10" s="5" t="s">
        <v>125</v>
      </c>
      <c r="B10" s="6">
        <v>212128</v>
      </c>
      <c r="C10" s="6"/>
      <c r="D10" s="6"/>
      <c r="E10" s="6">
        <v>212128</v>
      </c>
    </row>
    <row r="11" spans="1:5" ht="12.75">
      <c r="A11" s="14" t="s">
        <v>0</v>
      </c>
      <c r="B11" s="13">
        <f>SUM(B9:B10)</f>
        <v>305910</v>
      </c>
      <c r="C11" s="13">
        <f>SUM(C9:C10)</f>
        <v>93782</v>
      </c>
      <c r="D11" s="13">
        <f>SUM(D9:D10)</f>
        <v>0</v>
      </c>
      <c r="E11" s="13">
        <f>SUM(E9:E10)</f>
        <v>212128</v>
      </c>
    </row>
  </sheetData>
  <mergeCells count="6">
    <mergeCell ref="A7:A8"/>
    <mergeCell ref="A5:E5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39" sqref="G39:H39"/>
    </sheetView>
  </sheetViews>
  <sheetFormatPr defaultColWidth="9.00390625" defaultRowHeight="12.75"/>
  <cols>
    <col min="1" max="1" width="27.25390625" style="0" customWidth="1"/>
    <col min="2" max="2" width="15.00390625" style="0" customWidth="1"/>
    <col min="3" max="4" width="17.625" style="0" customWidth="1"/>
    <col min="6" max="6" width="10.875" style="0" customWidth="1"/>
    <col min="9" max="9" width="12.375" style="0" customWidth="1"/>
  </cols>
  <sheetData>
    <row r="1" ht="12.75">
      <c r="A1" s="10" t="s">
        <v>383</v>
      </c>
    </row>
    <row r="2" spans="1:8" ht="12.75">
      <c r="A2" s="10" t="s">
        <v>2</v>
      </c>
      <c r="H2" s="1" t="s">
        <v>99</v>
      </c>
    </row>
    <row r="4" spans="1:8" ht="12.75">
      <c r="A4" s="318" t="s">
        <v>119</v>
      </c>
      <c r="B4" s="327"/>
      <c r="C4" s="327"/>
      <c r="D4" s="327"/>
      <c r="E4" s="327"/>
      <c r="F4" s="327"/>
      <c r="G4" s="327"/>
      <c r="H4" s="327"/>
    </row>
    <row r="6" ht="12.75">
      <c r="H6" s="1" t="s">
        <v>120</v>
      </c>
    </row>
    <row r="7" spans="1:8" ht="12.75">
      <c r="A7" s="337" t="s">
        <v>121</v>
      </c>
      <c r="B7" s="338"/>
      <c r="C7" s="337" t="s">
        <v>30</v>
      </c>
      <c r="D7" s="338"/>
      <c r="E7" s="332" t="s">
        <v>340</v>
      </c>
      <c r="F7" s="332"/>
      <c r="G7" s="332"/>
      <c r="H7" s="333"/>
    </row>
    <row r="8" spans="1:8" ht="12.75">
      <c r="A8" s="339"/>
      <c r="B8" s="340"/>
      <c r="C8" s="339"/>
      <c r="D8" s="340"/>
      <c r="E8" s="332"/>
      <c r="F8" s="332"/>
      <c r="G8" s="332"/>
      <c r="H8" s="333"/>
    </row>
    <row r="9" spans="1:8" ht="12.75">
      <c r="A9" s="335" t="s">
        <v>46</v>
      </c>
      <c r="B9" s="336"/>
      <c r="C9" s="335" t="s">
        <v>46</v>
      </c>
      <c r="D9" s="336"/>
      <c r="E9" s="334" t="s">
        <v>13</v>
      </c>
      <c r="F9" s="334"/>
      <c r="G9" s="334" t="s">
        <v>13</v>
      </c>
      <c r="H9" s="334"/>
    </row>
    <row r="10" spans="1:8" ht="12.75">
      <c r="A10" s="5"/>
      <c r="B10" s="5"/>
      <c r="C10" s="5"/>
      <c r="D10" s="5"/>
      <c r="E10" s="335"/>
      <c r="F10" s="308"/>
      <c r="G10" s="335"/>
      <c r="H10" s="308"/>
    </row>
    <row r="11" spans="1:8" ht="12.75">
      <c r="A11" s="5" t="s">
        <v>67</v>
      </c>
      <c r="B11" s="60">
        <v>292800</v>
      </c>
      <c r="C11" s="5" t="s">
        <v>19</v>
      </c>
      <c r="D11" s="60">
        <v>835886</v>
      </c>
      <c r="E11" s="309" t="s">
        <v>227</v>
      </c>
      <c r="F11" s="310"/>
      <c r="G11" s="299">
        <v>120000</v>
      </c>
      <c r="H11" s="300"/>
    </row>
    <row r="12" spans="1:8" ht="12.75">
      <c r="A12" s="5" t="s">
        <v>738</v>
      </c>
      <c r="B12" s="60">
        <v>15600</v>
      </c>
      <c r="C12" s="5"/>
      <c r="D12" s="60"/>
      <c r="E12" s="335"/>
      <c r="F12" s="308"/>
      <c r="G12" s="335"/>
      <c r="H12" s="308"/>
    </row>
    <row r="13" spans="1:8" ht="12.75">
      <c r="A13" s="5" t="s">
        <v>122</v>
      </c>
      <c r="B13" s="60">
        <v>113677</v>
      </c>
      <c r="C13" s="5"/>
      <c r="D13" s="60"/>
      <c r="E13" s="311" t="s">
        <v>341</v>
      </c>
      <c r="F13" s="312"/>
      <c r="G13" s="299">
        <v>13113</v>
      </c>
      <c r="H13" s="300"/>
    </row>
    <row r="14" spans="1:8" ht="12.75">
      <c r="A14" s="5"/>
      <c r="B14" s="60"/>
      <c r="C14" s="5"/>
      <c r="D14" s="60"/>
      <c r="E14" s="335"/>
      <c r="F14" s="308"/>
      <c r="G14" s="335"/>
      <c r="H14" s="308"/>
    </row>
    <row r="15" spans="1:8" ht="12.75">
      <c r="A15" s="5" t="s">
        <v>50</v>
      </c>
      <c r="B15" s="60">
        <v>95978</v>
      </c>
      <c r="C15" s="5"/>
      <c r="D15" s="60"/>
      <c r="E15" s="335"/>
      <c r="F15" s="308"/>
      <c r="G15" s="335"/>
      <c r="H15" s="308"/>
    </row>
    <row r="16" spans="1:8" ht="12.75">
      <c r="A16" s="5"/>
      <c r="B16" s="60"/>
      <c r="C16" s="5"/>
      <c r="D16" s="60"/>
      <c r="E16" s="335"/>
      <c r="F16" s="308"/>
      <c r="G16" s="335"/>
      <c r="H16" s="308"/>
    </row>
    <row r="17" spans="1:8" ht="12.75">
      <c r="A17" s="5" t="s">
        <v>18</v>
      </c>
      <c r="B17" s="60">
        <v>37749</v>
      </c>
      <c r="C17" s="5"/>
      <c r="D17" s="60"/>
      <c r="E17" s="335"/>
      <c r="F17" s="308"/>
      <c r="G17" s="335"/>
      <c r="H17" s="308"/>
    </row>
    <row r="18" spans="1:8" ht="12.75">
      <c r="A18" s="5"/>
      <c r="B18" s="60"/>
      <c r="C18" s="5"/>
      <c r="D18" s="60"/>
      <c r="E18" s="335"/>
      <c r="F18" s="308"/>
      <c r="G18" s="335"/>
      <c r="H18" s="308"/>
    </row>
    <row r="19" spans="1:8" ht="12.75">
      <c r="A19" s="5" t="s">
        <v>664</v>
      </c>
      <c r="B19" s="60">
        <v>53260</v>
      </c>
      <c r="C19" s="5"/>
      <c r="D19" s="60"/>
      <c r="E19" s="335"/>
      <c r="F19" s="308"/>
      <c r="G19" s="335"/>
      <c r="H19" s="308"/>
    </row>
    <row r="20" spans="1:8" ht="12.75">
      <c r="A20" s="5"/>
      <c r="B20" s="60"/>
      <c r="C20" s="5"/>
      <c r="D20" s="60"/>
      <c r="E20" s="335"/>
      <c r="F20" s="308"/>
      <c r="G20" s="335"/>
      <c r="H20" s="308"/>
    </row>
    <row r="21" spans="1:8" ht="12.75">
      <c r="A21" s="5"/>
      <c r="B21" s="60"/>
      <c r="C21" s="5"/>
      <c r="D21" s="60"/>
      <c r="E21" s="335"/>
      <c r="F21" s="308"/>
      <c r="G21" s="335"/>
      <c r="H21" s="308"/>
    </row>
    <row r="22" spans="1:8" ht="12.75">
      <c r="A22" s="5"/>
      <c r="B22" s="60"/>
      <c r="C22" s="5"/>
      <c r="D22" s="60"/>
      <c r="E22" s="335"/>
      <c r="F22" s="308"/>
      <c r="G22" s="335"/>
      <c r="H22" s="308"/>
    </row>
    <row r="23" spans="1:9" ht="12.75">
      <c r="A23" s="65" t="s">
        <v>123</v>
      </c>
      <c r="B23" s="66">
        <f>SUM(B11:B19)</f>
        <v>609064</v>
      </c>
      <c r="C23" s="65" t="s">
        <v>110</v>
      </c>
      <c r="D23" s="66">
        <f>SUM(D11:D17)</f>
        <v>835886</v>
      </c>
      <c r="E23" s="191" t="s">
        <v>51</v>
      </c>
      <c r="F23" s="192"/>
      <c r="G23" s="301">
        <v>133113</v>
      </c>
      <c r="H23" s="302"/>
      <c r="I23" s="152">
        <f>SUM(B23+D23+G23)</f>
        <v>1578063</v>
      </c>
    </row>
    <row r="24" spans="1:8" ht="12.75">
      <c r="A24" s="5"/>
      <c r="B24" s="60"/>
      <c r="C24" s="5"/>
      <c r="D24" s="60"/>
      <c r="E24" s="329"/>
      <c r="F24" s="331"/>
      <c r="G24" s="329"/>
      <c r="H24" s="331"/>
    </row>
    <row r="25" spans="1:8" ht="12.75">
      <c r="A25" s="335" t="s">
        <v>21</v>
      </c>
      <c r="B25" s="336"/>
      <c r="C25" s="335" t="s">
        <v>21</v>
      </c>
      <c r="D25" s="336"/>
      <c r="E25" s="335" t="s">
        <v>21</v>
      </c>
      <c r="F25" s="308"/>
      <c r="G25" s="335" t="s">
        <v>21</v>
      </c>
      <c r="H25" s="308"/>
    </row>
    <row r="26" spans="1:8" ht="12.75">
      <c r="A26" s="5"/>
      <c r="B26" s="60"/>
      <c r="C26" s="5"/>
      <c r="D26" s="60"/>
      <c r="E26" s="329"/>
      <c r="F26" s="331"/>
      <c r="G26" s="329"/>
      <c r="H26" s="331"/>
    </row>
    <row r="27" spans="1:8" ht="12.75">
      <c r="A27" s="5" t="s">
        <v>124</v>
      </c>
      <c r="B27" s="60">
        <v>308278</v>
      </c>
      <c r="C27" s="5"/>
      <c r="D27" s="60"/>
      <c r="E27" s="329" t="s">
        <v>227</v>
      </c>
      <c r="F27" s="331"/>
      <c r="G27" s="303">
        <v>120000</v>
      </c>
      <c r="H27" s="304"/>
    </row>
    <row r="28" spans="1:8" ht="12.75">
      <c r="A28" s="5"/>
      <c r="B28" s="60"/>
      <c r="C28" s="5"/>
      <c r="D28" s="60"/>
      <c r="E28" s="329" t="s">
        <v>342</v>
      </c>
      <c r="F28" s="331"/>
      <c r="G28" s="303">
        <v>4350</v>
      </c>
      <c r="H28" s="304"/>
    </row>
    <row r="29" spans="1:8" ht="12.75">
      <c r="A29" s="5" t="s">
        <v>125</v>
      </c>
      <c r="B29" s="60">
        <v>212128</v>
      </c>
      <c r="C29" s="5" t="s">
        <v>30</v>
      </c>
      <c r="D29" s="60">
        <v>839525</v>
      </c>
      <c r="E29" s="329"/>
      <c r="F29" s="331"/>
      <c r="G29" s="329"/>
      <c r="H29" s="331"/>
    </row>
    <row r="30" spans="1:8" ht="12.75">
      <c r="A30" s="5"/>
      <c r="B30" s="60"/>
      <c r="C30" s="5"/>
      <c r="D30" s="60"/>
      <c r="E30" s="329"/>
      <c r="F30" s="331"/>
      <c r="G30" s="329"/>
      <c r="H30" s="331"/>
    </row>
    <row r="31" spans="1:8" ht="12.75">
      <c r="A31" s="5"/>
      <c r="B31" s="60"/>
      <c r="C31" s="5"/>
      <c r="D31" s="60"/>
      <c r="E31" s="329"/>
      <c r="F31" s="331"/>
      <c r="G31" s="329"/>
      <c r="H31" s="331"/>
    </row>
    <row r="32" spans="1:8" ht="12.75">
      <c r="A32" s="5"/>
      <c r="B32" s="60"/>
      <c r="C32" s="5"/>
      <c r="D32" s="60"/>
      <c r="E32" s="329"/>
      <c r="F32" s="331"/>
      <c r="G32" s="329"/>
      <c r="H32" s="331"/>
    </row>
    <row r="33" spans="1:8" ht="12.75">
      <c r="A33" s="5" t="s">
        <v>22</v>
      </c>
      <c r="B33" s="60">
        <v>93782</v>
      </c>
      <c r="C33" s="5"/>
      <c r="D33" s="60"/>
      <c r="E33" s="329"/>
      <c r="F33" s="331"/>
      <c r="G33" s="329"/>
      <c r="H33" s="331"/>
    </row>
    <row r="34" spans="1:8" ht="12.75">
      <c r="A34" s="5"/>
      <c r="B34" s="60"/>
      <c r="C34" s="5"/>
      <c r="D34" s="60"/>
      <c r="E34" s="329"/>
      <c r="F34" s="331"/>
      <c r="G34" s="329"/>
      <c r="H34" s="331"/>
    </row>
    <row r="35" spans="1:8" ht="12.75">
      <c r="A35" s="5"/>
      <c r="B35" s="60"/>
      <c r="C35" s="5"/>
      <c r="D35" s="60"/>
      <c r="E35" s="329"/>
      <c r="F35" s="331"/>
      <c r="G35" s="329"/>
      <c r="H35" s="331"/>
    </row>
    <row r="36" spans="1:8" ht="12.75">
      <c r="A36" s="5"/>
      <c r="B36" s="60"/>
      <c r="C36" s="5"/>
      <c r="D36" s="60"/>
      <c r="E36" s="329"/>
      <c r="F36" s="331"/>
      <c r="G36" s="329"/>
      <c r="H36" s="331"/>
    </row>
    <row r="37" spans="1:9" ht="12.75">
      <c r="A37" s="65" t="s">
        <v>126</v>
      </c>
      <c r="B37" s="66">
        <f>SUM(B27:B35)</f>
        <v>614188</v>
      </c>
      <c r="C37" s="65" t="s">
        <v>127</v>
      </c>
      <c r="D37" s="66">
        <f>SUM(D27:D29)</f>
        <v>839525</v>
      </c>
      <c r="E37" s="191" t="s">
        <v>58</v>
      </c>
      <c r="F37" s="193"/>
      <c r="G37" s="341">
        <v>124350</v>
      </c>
      <c r="H37" s="307"/>
      <c r="I37" s="152">
        <f>SUM(B37+D37+G37)</f>
        <v>1578063</v>
      </c>
    </row>
    <row r="38" spans="1:8" ht="12.75">
      <c r="A38" s="5"/>
      <c r="B38" s="5"/>
      <c r="C38" s="5"/>
      <c r="D38" s="5"/>
      <c r="E38" s="329"/>
      <c r="F38" s="330"/>
      <c r="G38" s="330"/>
      <c r="H38" s="331"/>
    </row>
    <row r="39" spans="1:8" ht="12.75">
      <c r="A39" s="14" t="s">
        <v>802</v>
      </c>
      <c r="B39" s="13">
        <f>(B23-B37)</f>
        <v>-5124</v>
      </c>
      <c r="C39" s="14" t="s">
        <v>128</v>
      </c>
      <c r="D39" s="13">
        <f>(D23-D37)</f>
        <v>-3639</v>
      </c>
      <c r="E39" s="295" t="s">
        <v>801</v>
      </c>
      <c r="F39" s="296"/>
      <c r="G39" s="297">
        <v>8763</v>
      </c>
      <c r="H39" s="298"/>
    </row>
    <row r="40" spans="1:8" ht="12.75">
      <c r="A40" s="329"/>
      <c r="B40" s="330"/>
      <c r="C40" s="330"/>
      <c r="D40" s="330"/>
      <c r="E40" s="330"/>
      <c r="F40" s="330"/>
      <c r="G40" s="330"/>
      <c r="H40" s="331"/>
    </row>
    <row r="42" ht="12.75">
      <c r="B42" s="136"/>
    </row>
  </sheetData>
  <mergeCells count="68">
    <mergeCell ref="A4:H4"/>
    <mergeCell ref="G36:H36"/>
    <mergeCell ref="G34:H34"/>
    <mergeCell ref="G23:H23"/>
    <mergeCell ref="G31:H31"/>
    <mergeCell ref="G32:H32"/>
    <mergeCell ref="G33:H33"/>
    <mergeCell ref="G27:H27"/>
    <mergeCell ref="G28:H28"/>
    <mergeCell ref="G29:H29"/>
    <mergeCell ref="G25:H25"/>
    <mergeCell ref="G30:H30"/>
    <mergeCell ref="E33:F33"/>
    <mergeCell ref="E34:F34"/>
    <mergeCell ref="E25:F25"/>
    <mergeCell ref="E35:F35"/>
    <mergeCell ref="G35:H35"/>
    <mergeCell ref="G19:H19"/>
    <mergeCell ref="G20:H20"/>
    <mergeCell ref="G21:H21"/>
    <mergeCell ref="G22:H22"/>
    <mergeCell ref="E21:F21"/>
    <mergeCell ref="E22:F22"/>
    <mergeCell ref="E24:F24"/>
    <mergeCell ref="G24:H24"/>
    <mergeCell ref="G11:H11"/>
    <mergeCell ref="G12:H12"/>
    <mergeCell ref="G13:H13"/>
    <mergeCell ref="G14:H14"/>
    <mergeCell ref="E20:F20"/>
    <mergeCell ref="G15:H15"/>
    <mergeCell ref="G16:H16"/>
    <mergeCell ref="G17:H17"/>
    <mergeCell ref="G18:H18"/>
    <mergeCell ref="E15:F15"/>
    <mergeCell ref="E16:F16"/>
    <mergeCell ref="E17:F17"/>
    <mergeCell ref="E18:F18"/>
    <mergeCell ref="E39:F39"/>
    <mergeCell ref="G39:H39"/>
    <mergeCell ref="E27:F27"/>
    <mergeCell ref="E28:F28"/>
    <mergeCell ref="E38:H38"/>
    <mergeCell ref="E36:F36"/>
    <mergeCell ref="E29:F29"/>
    <mergeCell ref="E30:F30"/>
    <mergeCell ref="E31:F31"/>
    <mergeCell ref="E32:F32"/>
    <mergeCell ref="G37:H37"/>
    <mergeCell ref="E10:F10"/>
    <mergeCell ref="G10:H10"/>
    <mergeCell ref="E26:F26"/>
    <mergeCell ref="G26:H26"/>
    <mergeCell ref="E11:F11"/>
    <mergeCell ref="E12:F12"/>
    <mergeCell ref="E13:F13"/>
    <mergeCell ref="E14:F14"/>
    <mergeCell ref="E19:F19"/>
    <mergeCell ref="A40:H40"/>
    <mergeCell ref="E7:H8"/>
    <mergeCell ref="E9:F9"/>
    <mergeCell ref="G9:H9"/>
    <mergeCell ref="A25:B25"/>
    <mergeCell ref="C25:D25"/>
    <mergeCell ref="A7:B8"/>
    <mergeCell ref="C7:D8"/>
    <mergeCell ref="A9:B9"/>
    <mergeCell ref="C9:D9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H40" sqref="H40"/>
    </sheetView>
  </sheetViews>
  <sheetFormatPr defaultColWidth="9.00390625" defaultRowHeight="12.75"/>
  <cols>
    <col min="1" max="1" width="4.00390625" style="0" customWidth="1"/>
    <col min="2" max="2" width="51.00390625" style="0" customWidth="1"/>
    <col min="3" max="3" width="13.375" style="0" customWidth="1"/>
    <col min="4" max="4" width="13.00390625" style="0" customWidth="1"/>
    <col min="5" max="5" width="13.25390625" style="0" customWidth="1"/>
    <col min="6" max="6" width="13.625" style="0" customWidth="1"/>
    <col min="7" max="7" width="13.75390625" style="0" customWidth="1"/>
    <col min="8" max="8" width="15.875" style="0" customWidth="1"/>
    <col min="9" max="9" width="16.625" style="0" customWidth="1"/>
  </cols>
  <sheetData>
    <row r="1" spans="1:2" ht="12.75">
      <c r="A1" s="23" t="s">
        <v>383</v>
      </c>
      <c r="B1" s="23"/>
    </row>
    <row r="2" spans="1:9" ht="12.75">
      <c r="A2" s="23" t="s">
        <v>2</v>
      </c>
      <c r="B2" s="23"/>
      <c r="I2" s="1" t="s">
        <v>59</v>
      </c>
    </row>
    <row r="5" spans="1:9" ht="12.75">
      <c r="A5" s="305" t="s">
        <v>385</v>
      </c>
      <c r="B5" s="305"/>
      <c r="C5" s="305"/>
      <c r="D5" s="305"/>
      <c r="E5" s="305"/>
      <c r="F5" s="305"/>
      <c r="G5" s="305"/>
      <c r="H5" s="305"/>
      <c r="I5" s="305"/>
    </row>
    <row r="6" ht="12.75">
      <c r="I6" s="1" t="s">
        <v>120</v>
      </c>
    </row>
    <row r="7" spans="1:9" ht="12.75" customHeight="1">
      <c r="A7" s="51"/>
      <c r="B7" s="9" t="s">
        <v>27</v>
      </c>
      <c r="C7" s="2" t="s">
        <v>54</v>
      </c>
      <c r="D7" s="2" t="s">
        <v>28</v>
      </c>
      <c r="E7" s="2" t="s">
        <v>85</v>
      </c>
      <c r="F7" s="2" t="s">
        <v>135</v>
      </c>
      <c r="G7" s="2" t="s">
        <v>136</v>
      </c>
      <c r="H7" s="2" t="s">
        <v>137</v>
      </c>
      <c r="I7" s="2" t="s">
        <v>0</v>
      </c>
    </row>
    <row r="8" spans="1:9" ht="12.75">
      <c r="A8" s="99"/>
      <c r="B8" s="100"/>
      <c r="C8" s="101"/>
      <c r="D8" s="101"/>
      <c r="E8" s="101"/>
      <c r="F8" s="101"/>
      <c r="G8" s="101"/>
      <c r="H8" s="101"/>
      <c r="I8" s="101"/>
    </row>
    <row r="9" spans="1:9" ht="12.75">
      <c r="A9" s="99">
        <v>1</v>
      </c>
      <c r="B9" s="99" t="s">
        <v>684</v>
      </c>
      <c r="C9" s="102"/>
      <c r="D9" s="102"/>
      <c r="E9" s="102">
        <v>9641</v>
      </c>
      <c r="F9" s="102"/>
      <c r="G9" s="102"/>
      <c r="H9" s="102"/>
      <c r="I9" s="8">
        <f>SUM(C9:H9)</f>
        <v>9641</v>
      </c>
    </row>
    <row r="10" spans="1:9" ht="12.75">
      <c r="A10" s="99">
        <v>2</v>
      </c>
      <c r="B10" s="99" t="s">
        <v>608</v>
      </c>
      <c r="C10" s="102"/>
      <c r="D10" s="102"/>
      <c r="E10" s="102"/>
      <c r="F10" s="102"/>
      <c r="G10" s="102"/>
      <c r="H10" s="102">
        <v>580243</v>
      </c>
      <c r="I10" s="8">
        <f>SUM(C10:H10)</f>
        <v>580243</v>
      </c>
    </row>
    <row r="11" spans="1:9" ht="12.75">
      <c r="A11" s="99">
        <v>3</v>
      </c>
      <c r="B11" s="99" t="s">
        <v>685</v>
      </c>
      <c r="C11" s="102"/>
      <c r="D11" s="102"/>
      <c r="E11" s="102"/>
      <c r="F11" s="102"/>
      <c r="G11" s="102"/>
      <c r="H11" s="102">
        <v>121566</v>
      </c>
      <c r="I11" s="8">
        <f>SUM(C11:H11)</f>
        <v>121566</v>
      </c>
    </row>
    <row r="12" spans="1:9" ht="12.75">
      <c r="A12" s="99">
        <v>4</v>
      </c>
      <c r="B12" s="99" t="s">
        <v>686</v>
      </c>
      <c r="C12" s="102">
        <v>9970</v>
      </c>
      <c r="D12" s="102">
        <v>2692</v>
      </c>
      <c r="E12" s="102">
        <v>9355</v>
      </c>
      <c r="F12" s="102"/>
      <c r="G12" s="102"/>
      <c r="H12" s="102"/>
      <c r="I12" s="8">
        <f>SUM(C12:H12)</f>
        <v>22017</v>
      </c>
    </row>
    <row r="13" spans="1:9" ht="12.75">
      <c r="A13" s="99">
        <v>5</v>
      </c>
      <c r="B13" s="99" t="s">
        <v>687</v>
      </c>
      <c r="C13" s="102"/>
      <c r="D13" s="102"/>
      <c r="E13" s="102">
        <v>8855</v>
      </c>
      <c r="F13" s="102"/>
      <c r="G13" s="102"/>
      <c r="H13" s="102"/>
      <c r="I13" s="8">
        <f aca="true" t="shared" si="0" ref="I13:I25">SUM(C13:H13)</f>
        <v>8855</v>
      </c>
    </row>
    <row r="14" spans="1:9" ht="12.75">
      <c r="A14" s="99">
        <v>6</v>
      </c>
      <c r="B14" s="99" t="s">
        <v>688</v>
      </c>
      <c r="C14" s="102"/>
      <c r="D14" s="102"/>
      <c r="E14" s="102">
        <v>9615</v>
      </c>
      <c r="F14" s="102"/>
      <c r="G14" s="102"/>
      <c r="H14" s="102"/>
      <c r="I14" s="8">
        <f t="shared" si="0"/>
        <v>9615</v>
      </c>
    </row>
    <row r="15" spans="1:9" ht="12.75">
      <c r="A15" s="99">
        <v>7</v>
      </c>
      <c r="B15" s="99" t="s">
        <v>581</v>
      </c>
      <c r="C15" s="102"/>
      <c r="D15" s="102"/>
      <c r="E15" s="102">
        <v>6985</v>
      </c>
      <c r="F15" s="102"/>
      <c r="G15" s="102"/>
      <c r="H15" s="102"/>
      <c r="I15" s="8">
        <f t="shared" si="0"/>
        <v>6985</v>
      </c>
    </row>
    <row r="16" spans="1:9" ht="12.75">
      <c r="A16" s="99">
        <v>8</v>
      </c>
      <c r="B16" s="99" t="s">
        <v>582</v>
      </c>
      <c r="C16" s="102"/>
      <c r="D16" s="102"/>
      <c r="E16" s="102"/>
      <c r="F16" s="102">
        <v>420</v>
      </c>
      <c r="G16" s="102"/>
      <c r="H16" s="102"/>
      <c r="I16" s="8">
        <f t="shared" si="0"/>
        <v>420</v>
      </c>
    </row>
    <row r="17" spans="1:9" ht="12.75">
      <c r="A17" s="99">
        <v>9</v>
      </c>
      <c r="B17" s="99" t="s">
        <v>583</v>
      </c>
      <c r="C17" s="102">
        <v>540</v>
      </c>
      <c r="D17" s="102">
        <v>146</v>
      </c>
      <c r="E17" s="102">
        <v>1133</v>
      </c>
      <c r="F17" s="102"/>
      <c r="G17" s="102"/>
      <c r="H17" s="102"/>
      <c r="I17" s="8">
        <f t="shared" si="0"/>
        <v>1819</v>
      </c>
    </row>
    <row r="18" spans="1:9" ht="12.75">
      <c r="A18" s="99">
        <v>10</v>
      </c>
      <c r="B18" s="99" t="s">
        <v>689</v>
      </c>
      <c r="C18" s="102">
        <v>1200</v>
      </c>
      <c r="D18" s="102">
        <v>324</v>
      </c>
      <c r="E18" s="102">
        <v>4127</v>
      </c>
      <c r="F18" s="102">
        <v>17500</v>
      </c>
      <c r="G18" s="102"/>
      <c r="H18" s="102"/>
      <c r="I18" s="8">
        <f t="shared" si="0"/>
        <v>23151</v>
      </c>
    </row>
    <row r="19" spans="1:9" ht="12.75">
      <c r="A19" s="99">
        <v>11</v>
      </c>
      <c r="B19" s="99" t="s">
        <v>690</v>
      </c>
      <c r="C19" s="102">
        <v>1424</v>
      </c>
      <c r="D19" s="102">
        <v>385</v>
      </c>
      <c r="E19" s="102">
        <v>1015</v>
      </c>
      <c r="F19" s="102"/>
      <c r="G19" s="102"/>
      <c r="H19" s="102"/>
      <c r="I19" s="8">
        <f t="shared" si="0"/>
        <v>2824</v>
      </c>
    </row>
    <row r="20" spans="1:9" ht="12.75">
      <c r="A20" s="99">
        <v>12</v>
      </c>
      <c r="B20" s="99" t="s">
        <v>691</v>
      </c>
      <c r="C20" s="102">
        <v>6870</v>
      </c>
      <c r="D20" s="102">
        <v>1855</v>
      </c>
      <c r="E20" s="102">
        <v>15602</v>
      </c>
      <c r="F20" s="102"/>
      <c r="G20" s="102"/>
      <c r="H20" s="102"/>
      <c r="I20" s="8">
        <f t="shared" si="0"/>
        <v>24327</v>
      </c>
    </row>
    <row r="21" spans="1:9" ht="12.75">
      <c r="A21" s="99">
        <v>13</v>
      </c>
      <c r="B21" s="99" t="s">
        <v>594</v>
      </c>
      <c r="C21" s="102"/>
      <c r="D21" s="102"/>
      <c r="E21" s="102"/>
      <c r="F21" s="102">
        <v>1915</v>
      </c>
      <c r="G21" s="102"/>
      <c r="H21" s="102"/>
      <c r="I21" s="8">
        <f t="shared" si="0"/>
        <v>1915</v>
      </c>
    </row>
    <row r="22" spans="1:9" ht="12.75">
      <c r="A22" s="99">
        <v>14</v>
      </c>
      <c r="B22" s="99" t="s">
        <v>698</v>
      </c>
      <c r="C22" s="102"/>
      <c r="D22" s="102"/>
      <c r="E22" s="102"/>
      <c r="F22" s="102">
        <v>1800</v>
      </c>
      <c r="G22" s="102"/>
      <c r="H22" s="102"/>
      <c r="I22" s="8">
        <f t="shared" si="0"/>
        <v>1800</v>
      </c>
    </row>
    <row r="23" spans="1:9" ht="12.75">
      <c r="A23" s="99">
        <v>15</v>
      </c>
      <c r="B23" s="99" t="s">
        <v>699</v>
      </c>
      <c r="C23" s="102"/>
      <c r="D23" s="102"/>
      <c r="E23" s="102"/>
      <c r="F23" s="102">
        <v>2562</v>
      </c>
      <c r="G23" s="102"/>
      <c r="H23" s="102"/>
      <c r="I23" s="8">
        <f t="shared" si="0"/>
        <v>2562</v>
      </c>
    </row>
    <row r="24" spans="1:9" ht="12.75">
      <c r="A24" s="99">
        <v>16</v>
      </c>
      <c r="B24" s="99" t="s">
        <v>700</v>
      </c>
      <c r="C24" s="102"/>
      <c r="D24" s="102"/>
      <c r="E24" s="102"/>
      <c r="F24" s="102">
        <v>7716</v>
      </c>
      <c r="G24" s="102"/>
      <c r="H24" s="102"/>
      <c r="I24" s="8">
        <f t="shared" si="0"/>
        <v>7716</v>
      </c>
    </row>
    <row r="25" spans="1:9" ht="12.75">
      <c r="A25" s="99">
        <v>17</v>
      </c>
      <c r="B25" s="99" t="s">
        <v>701</v>
      </c>
      <c r="C25" s="102"/>
      <c r="D25" s="102"/>
      <c r="E25" s="102"/>
      <c r="F25" s="102">
        <v>8229</v>
      </c>
      <c r="G25" s="102"/>
      <c r="H25" s="102"/>
      <c r="I25" s="8">
        <f t="shared" si="0"/>
        <v>8229</v>
      </c>
    </row>
    <row r="26" spans="1:9" ht="12.75">
      <c r="A26" s="99">
        <v>18</v>
      </c>
      <c r="B26" s="99" t="s">
        <v>697</v>
      </c>
      <c r="C26" s="102"/>
      <c r="D26" s="102"/>
      <c r="E26" s="102"/>
      <c r="F26" s="102">
        <v>2000</v>
      </c>
      <c r="G26" s="102"/>
      <c r="H26" s="102"/>
      <c r="I26" s="8">
        <f aca="true" t="shared" si="1" ref="I26:I40">SUM(C26:H26)</f>
        <v>2000</v>
      </c>
    </row>
    <row r="27" spans="1:9" ht="12.75">
      <c r="A27" s="99">
        <v>19</v>
      </c>
      <c r="B27" s="99" t="s">
        <v>696</v>
      </c>
      <c r="C27" s="102">
        <v>3804</v>
      </c>
      <c r="D27" s="102">
        <v>1027</v>
      </c>
      <c r="E27" s="102">
        <v>1981</v>
      </c>
      <c r="F27" s="102"/>
      <c r="G27" s="102"/>
      <c r="H27" s="102"/>
      <c r="I27" s="8">
        <f t="shared" si="1"/>
        <v>6812</v>
      </c>
    </row>
    <row r="28" spans="1:9" ht="12.75">
      <c r="A28" s="99">
        <v>20</v>
      </c>
      <c r="B28" s="99" t="s">
        <v>606</v>
      </c>
      <c r="C28" s="102">
        <v>4932</v>
      </c>
      <c r="D28" s="102">
        <v>1332</v>
      </c>
      <c r="E28" s="102">
        <v>49739</v>
      </c>
      <c r="F28" s="102"/>
      <c r="G28" s="102"/>
      <c r="H28" s="102">
        <v>123682</v>
      </c>
      <c r="I28" s="8">
        <f t="shared" si="1"/>
        <v>179685</v>
      </c>
    </row>
    <row r="29" spans="1:9" ht="12.75">
      <c r="A29" s="99">
        <v>21</v>
      </c>
      <c r="B29" s="99" t="s">
        <v>695</v>
      </c>
      <c r="C29" s="102"/>
      <c r="D29" s="102"/>
      <c r="E29" s="102"/>
      <c r="F29" s="102">
        <v>2500</v>
      </c>
      <c r="G29" s="102"/>
      <c r="H29" s="102"/>
      <c r="I29" s="8">
        <f t="shared" si="1"/>
        <v>2500</v>
      </c>
    </row>
    <row r="30" spans="1:9" ht="12.75">
      <c r="A30" s="99">
        <v>22</v>
      </c>
      <c r="B30" s="99" t="s">
        <v>600</v>
      </c>
      <c r="C30" s="102"/>
      <c r="D30" s="102"/>
      <c r="E30" s="102"/>
      <c r="F30" s="102">
        <v>7300</v>
      </c>
      <c r="G30" s="102"/>
      <c r="H30" s="102"/>
      <c r="I30" s="8">
        <f t="shared" si="1"/>
        <v>7300</v>
      </c>
    </row>
    <row r="31" spans="1:9" ht="12.75">
      <c r="A31" s="99">
        <v>23</v>
      </c>
      <c r="B31" s="99" t="s">
        <v>694</v>
      </c>
      <c r="C31" s="102">
        <v>12301</v>
      </c>
      <c r="D31" s="102">
        <v>3321</v>
      </c>
      <c r="E31" s="102"/>
      <c r="F31" s="102"/>
      <c r="G31" s="102"/>
      <c r="H31" s="102"/>
      <c r="I31" s="8">
        <f t="shared" si="1"/>
        <v>15622</v>
      </c>
    </row>
    <row r="32" spans="1:9" ht="12.75">
      <c r="A32" s="99">
        <v>24</v>
      </c>
      <c r="B32" s="99" t="s">
        <v>602</v>
      </c>
      <c r="C32" s="102"/>
      <c r="D32" s="102"/>
      <c r="E32" s="102"/>
      <c r="F32" s="102"/>
      <c r="G32" s="102"/>
      <c r="H32" s="102"/>
      <c r="I32" s="8">
        <f t="shared" si="1"/>
        <v>0</v>
      </c>
    </row>
    <row r="33" spans="1:9" ht="12.75">
      <c r="A33" s="99">
        <v>25</v>
      </c>
      <c r="B33" s="99" t="s">
        <v>693</v>
      </c>
      <c r="C33" s="102"/>
      <c r="D33" s="102"/>
      <c r="E33" s="102"/>
      <c r="F33" s="102">
        <v>71592</v>
      </c>
      <c r="G33" s="102"/>
      <c r="H33" s="102"/>
      <c r="I33" s="8">
        <f t="shared" si="1"/>
        <v>71592</v>
      </c>
    </row>
    <row r="34" spans="1:9" ht="12.75">
      <c r="A34" s="99">
        <v>26</v>
      </c>
      <c r="B34" s="99" t="s">
        <v>610</v>
      </c>
      <c r="C34" s="102"/>
      <c r="D34" s="102"/>
      <c r="E34" s="102"/>
      <c r="F34" s="102"/>
      <c r="G34" s="102">
        <v>124350</v>
      </c>
      <c r="H34" s="102"/>
      <c r="I34" s="8">
        <f t="shared" si="1"/>
        <v>124350</v>
      </c>
    </row>
    <row r="35" spans="1:9" ht="12.75">
      <c r="A35" s="99">
        <v>27</v>
      </c>
      <c r="B35" s="99" t="s">
        <v>692</v>
      </c>
      <c r="C35" s="102">
        <v>6679</v>
      </c>
      <c r="D35" s="102">
        <v>1804</v>
      </c>
      <c r="E35" s="102">
        <v>4820</v>
      </c>
      <c r="F35" s="102"/>
      <c r="G35" s="102"/>
      <c r="H35" s="102">
        <v>14034</v>
      </c>
      <c r="I35" s="8">
        <f t="shared" si="1"/>
        <v>27337</v>
      </c>
    </row>
    <row r="36" spans="1:9" ht="12.75">
      <c r="A36" s="99">
        <v>28</v>
      </c>
      <c r="B36" s="99" t="s">
        <v>604</v>
      </c>
      <c r="C36" s="102"/>
      <c r="D36" s="102"/>
      <c r="E36" s="102">
        <v>1270</v>
      </c>
      <c r="F36" s="102"/>
      <c r="G36" s="102"/>
      <c r="H36" s="102"/>
      <c r="I36" s="8">
        <f t="shared" si="1"/>
        <v>1270</v>
      </c>
    </row>
    <row r="37" spans="1:9" ht="12.75">
      <c r="A37" s="99"/>
      <c r="B37" s="236" t="s">
        <v>138</v>
      </c>
      <c r="C37" s="237">
        <f aca="true" t="shared" si="2" ref="C37:H37">SUM(C9:C36)</f>
        <v>47720</v>
      </c>
      <c r="D37" s="237">
        <f t="shared" si="2"/>
        <v>12886</v>
      </c>
      <c r="E37" s="237">
        <f t="shared" si="2"/>
        <v>124138</v>
      </c>
      <c r="F37" s="237">
        <f t="shared" si="2"/>
        <v>123534</v>
      </c>
      <c r="G37" s="237">
        <f t="shared" si="2"/>
        <v>124350</v>
      </c>
      <c r="H37" s="237">
        <f t="shared" si="2"/>
        <v>839525</v>
      </c>
      <c r="I37" s="237">
        <f t="shared" si="1"/>
        <v>1272153</v>
      </c>
    </row>
    <row r="38" spans="1:9" ht="12.75">
      <c r="A38" s="99">
        <v>29</v>
      </c>
      <c r="B38" s="99" t="s">
        <v>611</v>
      </c>
      <c r="C38" s="102">
        <v>6329</v>
      </c>
      <c r="D38" s="102">
        <v>1709</v>
      </c>
      <c r="E38" s="102">
        <v>1072</v>
      </c>
      <c r="F38" s="102"/>
      <c r="G38" s="102"/>
      <c r="H38" s="102">
        <v>1100</v>
      </c>
      <c r="I38" s="13">
        <f t="shared" si="1"/>
        <v>10210</v>
      </c>
    </row>
    <row r="39" spans="1:9" ht="12.75">
      <c r="A39" s="99">
        <v>30</v>
      </c>
      <c r="B39" s="99" t="s">
        <v>702</v>
      </c>
      <c r="C39" s="102">
        <v>58509</v>
      </c>
      <c r="D39" s="102">
        <v>15797</v>
      </c>
      <c r="E39" s="102">
        <v>32923</v>
      </c>
      <c r="F39" s="102"/>
      <c r="G39" s="102"/>
      <c r="H39" s="102">
        <v>92149</v>
      </c>
      <c r="I39" s="8">
        <f t="shared" si="1"/>
        <v>199378</v>
      </c>
    </row>
    <row r="40" spans="1:9" ht="12.75">
      <c r="A40" s="99">
        <v>31</v>
      </c>
      <c r="B40" s="99" t="s">
        <v>613</v>
      </c>
      <c r="C40" s="102">
        <v>1000</v>
      </c>
      <c r="D40" s="102">
        <v>270</v>
      </c>
      <c r="E40" s="102">
        <v>1270</v>
      </c>
      <c r="F40" s="102"/>
      <c r="G40" s="102"/>
      <c r="H40" s="102"/>
      <c r="I40" s="8">
        <f t="shared" si="1"/>
        <v>2540</v>
      </c>
    </row>
    <row r="41" spans="1:9" ht="12.75">
      <c r="A41" s="99"/>
      <c r="B41" s="236" t="s">
        <v>139</v>
      </c>
      <c r="C41" s="237">
        <f>SUM(C38:C40)</f>
        <v>65838</v>
      </c>
      <c r="D41" s="237">
        <f>SUM(D38:D40)</f>
        <v>17776</v>
      </c>
      <c r="E41" s="237">
        <f>SUM(E38:E40)</f>
        <v>35265</v>
      </c>
      <c r="F41" s="237">
        <f>SUM(F38:F39)</f>
        <v>0</v>
      </c>
      <c r="G41" s="237"/>
      <c r="H41" s="237">
        <f>SUM(H38:H39)</f>
        <v>93249</v>
      </c>
      <c r="I41" s="237">
        <f>SUM(I38:I40)</f>
        <v>212128</v>
      </c>
    </row>
    <row r="42" spans="1:9" ht="12.75">
      <c r="A42" s="99">
        <v>32</v>
      </c>
      <c r="B42" s="99" t="s">
        <v>703</v>
      </c>
      <c r="C42" s="102">
        <v>64494</v>
      </c>
      <c r="D42" s="102">
        <v>17413</v>
      </c>
      <c r="E42" s="102">
        <v>10425</v>
      </c>
      <c r="F42" s="102"/>
      <c r="G42" s="102"/>
      <c r="H42" s="102"/>
      <c r="I42" s="8">
        <f>SUM(C42:H42)</f>
        <v>92332</v>
      </c>
    </row>
    <row r="43" spans="1:9" ht="12.75">
      <c r="A43" s="99">
        <v>33</v>
      </c>
      <c r="B43" s="99" t="s">
        <v>704</v>
      </c>
      <c r="C43" s="102"/>
      <c r="D43" s="102"/>
      <c r="E43" s="102">
        <v>6834</v>
      </c>
      <c r="F43" s="102"/>
      <c r="G43" s="102"/>
      <c r="H43" s="102"/>
      <c r="I43" s="8"/>
    </row>
    <row r="44" spans="1:9" ht="12.75">
      <c r="A44" s="99">
        <v>34</v>
      </c>
      <c r="B44" s="99" t="s">
        <v>705</v>
      </c>
      <c r="C44" s="102"/>
      <c r="D44" s="102"/>
      <c r="E44" s="102">
        <v>850</v>
      </c>
      <c r="F44" s="102"/>
      <c r="G44" s="102"/>
      <c r="H44" s="102"/>
      <c r="I44" s="8">
        <f>SUM(C44:H44)</f>
        <v>850</v>
      </c>
    </row>
    <row r="45" spans="1:9" ht="12.75">
      <c r="A45" s="99">
        <v>35</v>
      </c>
      <c r="B45" s="99" t="s">
        <v>734</v>
      </c>
      <c r="C45" s="102"/>
      <c r="D45" s="102"/>
      <c r="E45" s="102">
        <v>600</v>
      </c>
      <c r="F45" s="102"/>
      <c r="G45" s="102"/>
      <c r="H45" s="102"/>
      <c r="I45" s="8">
        <f>SUM(C45:H45)</f>
        <v>600</v>
      </c>
    </row>
    <row r="46" spans="1:9" ht="12.75">
      <c r="A46" s="99"/>
      <c r="B46" s="236" t="s">
        <v>141</v>
      </c>
      <c r="C46" s="237">
        <f aca="true" t="shared" si="3" ref="C46:I46">SUM(C42:C45)</f>
        <v>64494</v>
      </c>
      <c r="D46" s="237">
        <f t="shared" si="3"/>
        <v>17413</v>
      </c>
      <c r="E46" s="237">
        <f t="shared" si="3"/>
        <v>18709</v>
      </c>
      <c r="F46" s="237">
        <f t="shared" si="3"/>
        <v>0</v>
      </c>
      <c r="G46" s="237">
        <f t="shared" si="3"/>
        <v>0</v>
      </c>
      <c r="H46" s="237">
        <f t="shared" si="3"/>
        <v>0</v>
      </c>
      <c r="I46" s="237">
        <f t="shared" si="3"/>
        <v>93782</v>
      </c>
    </row>
    <row r="47" spans="1:9" ht="12.75">
      <c r="A47" s="99"/>
      <c r="B47" s="99"/>
      <c r="C47" s="102"/>
      <c r="D47" s="102"/>
      <c r="E47" s="102"/>
      <c r="F47" s="102"/>
      <c r="G47" s="102"/>
      <c r="H47" s="102"/>
      <c r="I47" s="274">
        <f>SUM(C47:H47)</f>
        <v>0</v>
      </c>
    </row>
    <row r="48" spans="1:9" ht="15">
      <c r="A48" s="99"/>
      <c r="B48" s="286" t="s">
        <v>96</v>
      </c>
      <c r="C48" s="287">
        <f aca="true" t="shared" si="4" ref="C48:I48">SUM(C37+C41+C46+C47)</f>
        <v>178052</v>
      </c>
      <c r="D48" s="287">
        <f t="shared" si="4"/>
        <v>48075</v>
      </c>
      <c r="E48" s="287">
        <f t="shared" si="4"/>
        <v>178112</v>
      </c>
      <c r="F48" s="287">
        <f t="shared" si="4"/>
        <v>123534</v>
      </c>
      <c r="G48" s="287">
        <f t="shared" si="4"/>
        <v>124350</v>
      </c>
      <c r="H48" s="287">
        <f t="shared" si="4"/>
        <v>932774</v>
      </c>
      <c r="I48" s="276">
        <f t="shared" si="4"/>
        <v>1578063</v>
      </c>
    </row>
    <row r="49" spans="1:9" ht="15">
      <c r="A49" s="99"/>
      <c r="B49" s="288" t="s">
        <v>339</v>
      </c>
      <c r="C49" s="102"/>
      <c r="D49" s="102"/>
      <c r="E49" s="102"/>
      <c r="F49" s="102"/>
      <c r="G49" s="102"/>
      <c r="H49" s="102"/>
      <c r="I49" s="289"/>
    </row>
    <row r="50" spans="1:9" ht="12.75">
      <c r="A50" s="277"/>
      <c r="B50" s="277"/>
      <c r="C50" s="278"/>
      <c r="D50" s="278"/>
      <c r="E50" s="278"/>
      <c r="F50" s="278"/>
      <c r="G50" s="278"/>
      <c r="H50" s="278"/>
      <c r="I50" s="279"/>
    </row>
    <row r="51" spans="1:9" ht="12.75" hidden="1">
      <c r="A51" s="277"/>
      <c r="B51" s="277"/>
      <c r="C51" s="278"/>
      <c r="D51" s="278"/>
      <c r="E51" s="278"/>
      <c r="F51" s="278"/>
      <c r="G51" s="278"/>
      <c r="H51" s="278"/>
      <c r="I51" s="279"/>
    </row>
    <row r="52" spans="1:9" ht="12.75" hidden="1">
      <c r="A52" s="277"/>
      <c r="B52" s="277"/>
      <c r="C52" s="278"/>
      <c r="D52" s="278"/>
      <c r="E52" s="278"/>
      <c r="F52" s="278"/>
      <c r="G52" s="278"/>
      <c r="H52" s="278"/>
      <c r="I52" s="279"/>
    </row>
    <row r="53" spans="1:9" ht="12.75" hidden="1">
      <c r="A53" s="277"/>
      <c r="B53" s="280"/>
      <c r="C53" s="279"/>
      <c r="D53" s="279"/>
      <c r="E53" s="279"/>
      <c r="F53" s="279"/>
      <c r="G53" s="279"/>
      <c r="H53" s="279"/>
      <c r="I53" s="279"/>
    </row>
    <row r="54" spans="1:9" ht="12.75" hidden="1">
      <c r="A54" s="277"/>
      <c r="B54" s="281" t="s">
        <v>339</v>
      </c>
      <c r="C54" s="279"/>
      <c r="D54" s="279"/>
      <c r="E54" s="279"/>
      <c r="F54" s="279"/>
      <c r="G54" s="279"/>
      <c r="H54" s="279"/>
      <c r="I54" s="282">
        <v>45138</v>
      </c>
    </row>
    <row r="55" spans="1:9" ht="12.75" hidden="1">
      <c r="A55" s="277"/>
      <c r="B55" s="283" t="s">
        <v>96</v>
      </c>
      <c r="C55" s="284">
        <f aca="true" t="shared" si="5" ref="C55:H55">(C37+C41+C46+C53)</f>
        <v>178052</v>
      </c>
      <c r="D55" s="284">
        <f t="shared" si="5"/>
        <v>48075</v>
      </c>
      <c r="E55" s="284">
        <f t="shared" si="5"/>
        <v>178112</v>
      </c>
      <c r="F55" s="284">
        <f t="shared" si="5"/>
        <v>123534</v>
      </c>
      <c r="G55" s="284">
        <f t="shared" si="5"/>
        <v>124350</v>
      </c>
      <c r="H55" s="284">
        <f t="shared" si="5"/>
        <v>932774</v>
      </c>
      <c r="I55" s="284">
        <f>(I37+I41+I46+I53+I54)</f>
        <v>1623201</v>
      </c>
    </row>
    <row r="56" spans="1:9" ht="12.75" hidden="1">
      <c r="A56" s="277"/>
      <c r="B56" s="285"/>
      <c r="C56" s="285"/>
      <c r="D56" s="285"/>
      <c r="E56" s="285"/>
      <c r="F56" s="285"/>
      <c r="G56" s="285"/>
      <c r="H56" s="285"/>
      <c r="I56" s="285"/>
    </row>
    <row r="57" spans="1:9" ht="12.75" hidden="1">
      <c r="A57" s="277"/>
      <c r="B57" s="285"/>
      <c r="C57" s="285"/>
      <c r="D57" s="285"/>
      <c r="E57" s="285"/>
      <c r="F57" s="285"/>
      <c r="G57" s="285"/>
      <c r="H57" s="285"/>
      <c r="I57" s="285"/>
    </row>
    <row r="58" spans="1:9" ht="12.75">
      <c r="A58" s="277"/>
      <c r="B58" s="285"/>
      <c r="C58" s="285"/>
      <c r="D58" s="285"/>
      <c r="E58" s="285"/>
      <c r="F58" s="285"/>
      <c r="G58" s="285"/>
      <c r="H58" s="285"/>
      <c r="I58" s="285"/>
    </row>
    <row r="59" spans="1:9" ht="12.75">
      <c r="A59" s="277"/>
      <c r="B59" s="285"/>
      <c r="C59" s="285"/>
      <c r="D59" s="285"/>
      <c r="E59" s="285"/>
      <c r="F59" s="285"/>
      <c r="G59" s="285"/>
      <c r="H59" s="285"/>
      <c r="I59" s="285"/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76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F34" sqref="F34"/>
    </sheetView>
  </sheetViews>
  <sheetFormatPr defaultColWidth="9.00390625" defaultRowHeight="12.75"/>
  <cols>
    <col min="2" max="2" width="48.625" style="0" customWidth="1"/>
    <col min="3" max="3" width="12.625" style="0" customWidth="1"/>
    <col min="4" max="4" width="13.25390625" style="0" customWidth="1"/>
    <col min="5" max="5" width="13.125" style="0" customWidth="1"/>
    <col min="6" max="6" width="11.625" style="0" customWidth="1"/>
    <col min="7" max="7" width="11.00390625" style="0" customWidth="1"/>
    <col min="8" max="8" width="15.00390625" style="0" customWidth="1"/>
    <col min="9" max="9" width="14.375" style="0" customWidth="1"/>
    <col min="10" max="10" width="13.125" style="0" customWidth="1"/>
  </cols>
  <sheetData>
    <row r="1" spans="1:2" ht="12.75">
      <c r="A1" s="23" t="s">
        <v>383</v>
      </c>
      <c r="B1" s="23"/>
    </row>
    <row r="2" spans="1:10" ht="12.75">
      <c r="A2" s="23" t="s">
        <v>2</v>
      </c>
      <c r="B2" s="23"/>
      <c r="J2" s="1" t="s">
        <v>302</v>
      </c>
    </row>
    <row r="5" spans="1:10" ht="12.75">
      <c r="A5" s="305" t="s">
        <v>386</v>
      </c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ht="12.75">
      <c r="A7" s="345" t="s">
        <v>27</v>
      </c>
      <c r="B7" s="346"/>
      <c r="C7" s="335" t="s">
        <v>146</v>
      </c>
      <c r="D7" s="342"/>
      <c r="E7" s="342"/>
      <c r="F7" s="342"/>
      <c r="G7" s="308"/>
      <c r="H7" s="106" t="s">
        <v>147</v>
      </c>
      <c r="I7" s="107"/>
      <c r="J7" s="115" t="s">
        <v>120</v>
      </c>
    </row>
    <row r="8" spans="1:10" ht="12.75">
      <c r="A8" s="347"/>
      <c r="B8" s="348"/>
      <c r="C8" s="306" t="s">
        <v>148</v>
      </c>
      <c r="D8" s="306" t="s">
        <v>67</v>
      </c>
      <c r="E8" s="306" t="s">
        <v>736</v>
      </c>
      <c r="F8" s="306" t="s">
        <v>149</v>
      </c>
      <c r="G8" s="306" t="s">
        <v>150</v>
      </c>
      <c r="H8" s="294" t="s">
        <v>147</v>
      </c>
      <c r="I8" s="343" t="s">
        <v>735</v>
      </c>
      <c r="J8" s="306" t="s">
        <v>0</v>
      </c>
    </row>
    <row r="9" spans="1:10" ht="12.75">
      <c r="A9" s="349"/>
      <c r="B9" s="350"/>
      <c r="C9" s="293"/>
      <c r="D9" s="293"/>
      <c r="E9" s="293"/>
      <c r="F9" s="293"/>
      <c r="G9" s="293"/>
      <c r="H9" s="293"/>
      <c r="I9" s="344"/>
      <c r="J9" s="293"/>
    </row>
    <row r="10" spans="1:10" ht="12.75">
      <c r="A10" s="99">
        <v>1</v>
      </c>
      <c r="B10" s="99" t="s">
        <v>684</v>
      </c>
      <c r="C10" s="102"/>
      <c r="D10" s="102"/>
      <c r="E10" s="102"/>
      <c r="F10" s="102"/>
      <c r="G10" s="102"/>
      <c r="H10" s="102"/>
      <c r="I10" s="102"/>
      <c r="J10" s="8">
        <f>SUM(C10:I10)</f>
        <v>0</v>
      </c>
    </row>
    <row r="11" spans="1:10" ht="12.75">
      <c r="A11" s="99">
        <v>2</v>
      </c>
      <c r="B11" s="99" t="s">
        <v>608</v>
      </c>
      <c r="C11" s="102"/>
      <c r="D11" s="102"/>
      <c r="E11" s="102"/>
      <c r="F11" s="102"/>
      <c r="G11" s="102"/>
      <c r="H11" s="102">
        <v>615467</v>
      </c>
      <c r="I11" s="102"/>
      <c r="J11" s="8">
        <f>SUM(C11:I11)</f>
        <v>615467</v>
      </c>
    </row>
    <row r="12" spans="1:10" ht="12.75">
      <c r="A12" s="99">
        <v>3</v>
      </c>
      <c r="B12" s="99" t="s">
        <v>685</v>
      </c>
      <c r="C12" s="102"/>
      <c r="D12" s="102"/>
      <c r="E12" s="102"/>
      <c r="F12" s="102"/>
      <c r="G12" s="102"/>
      <c r="H12" s="12">
        <v>50000</v>
      </c>
      <c r="I12" s="102"/>
      <c r="J12" s="8">
        <f>SUM(C12:I12)</f>
        <v>50000</v>
      </c>
    </row>
    <row r="13" spans="1:10" ht="12.75">
      <c r="A13" s="99">
        <v>4</v>
      </c>
      <c r="B13" s="99" t="s">
        <v>686</v>
      </c>
      <c r="C13" s="102">
        <v>14103</v>
      </c>
      <c r="D13" s="102"/>
      <c r="E13" s="102"/>
      <c r="F13" s="102"/>
      <c r="G13" s="102"/>
      <c r="H13" s="102"/>
      <c r="I13" s="102"/>
      <c r="J13" s="8">
        <f aca="true" t="shared" si="0" ref="J13:J40">SUM(C13:I13)</f>
        <v>14103</v>
      </c>
    </row>
    <row r="14" spans="1:10" ht="12.75">
      <c r="A14" s="99">
        <v>5</v>
      </c>
      <c r="B14" s="99" t="s">
        <v>687</v>
      </c>
      <c r="C14" s="102">
        <v>13388</v>
      </c>
      <c r="D14" s="102"/>
      <c r="E14" s="102"/>
      <c r="F14" s="102"/>
      <c r="G14" s="102"/>
      <c r="H14" s="102"/>
      <c r="I14" s="102"/>
      <c r="J14" s="8">
        <f t="shared" si="0"/>
        <v>13388</v>
      </c>
    </row>
    <row r="15" spans="1:10" ht="12.75">
      <c r="A15" s="99">
        <v>6</v>
      </c>
      <c r="B15" s="99" t="s">
        <v>688</v>
      </c>
      <c r="C15" s="102">
        <v>8068</v>
      </c>
      <c r="D15" s="102"/>
      <c r="E15" s="102"/>
      <c r="F15" s="102"/>
      <c r="G15" s="102"/>
      <c r="H15" s="102"/>
      <c r="I15" s="102"/>
      <c r="J15" s="8">
        <f t="shared" si="0"/>
        <v>8068</v>
      </c>
    </row>
    <row r="16" spans="1:10" ht="12.75">
      <c r="A16" s="99">
        <v>7</v>
      </c>
      <c r="B16" s="99" t="s">
        <v>581</v>
      </c>
      <c r="C16" s="102"/>
      <c r="D16" s="102"/>
      <c r="E16" s="102"/>
      <c r="F16" s="102"/>
      <c r="G16" s="102"/>
      <c r="H16" s="102"/>
      <c r="I16" s="102"/>
      <c r="J16" s="8">
        <f t="shared" si="0"/>
        <v>0</v>
      </c>
    </row>
    <row r="17" spans="1:10" ht="12.75">
      <c r="A17" s="99">
        <v>8</v>
      </c>
      <c r="B17" s="99" t="s">
        <v>582</v>
      </c>
      <c r="C17" s="102"/>
      <c r="D17" s="102"/>
      <c r="E17" s="102"/>
      <c r="F17" s="102"/>
      <c r="G17" s="102"/>
      <c r="H17" s="102"/>
      <c r="I17" s="102"/>
      <c r="J17" s="8">
        <f t="shared" si="0"/>
        <v>0</v>
      </c>
    </row>
    <row r="18" spans="1:10" ht="12.75">
      <c r="A18" s="99">
        <v>9</v>
      </c>
      <c r="B18" s="99" t="s">
        <v>583</v>
      </c>
      <c r="C18" s="102"/>
      <c r="D18" s="102"/>
      <c r="E18" s="102"/>
      <c r="F18" s="102"/>
      <c r="G18" s="102"/>
      <c r="H18" s="102"/>
      <c r="I18" s="102"/>
      <c r="J18" s="8">
        <f t="shared" si="0"/>
        <v>0</v>
      </c>
    </row>
    <row r="19" spans="1:10" ht="12.75">
      <c r="A19" s="99">
        <v>10</v>
      </c>
      <c r="B19" s="99" t="s">
        <v>689</v>
      </c>
      <c r="C19" s="102"/>
      <c r="D19" s="102"/>
      <c r="E19" s="102"/>
      <c r="F19" s="102">
        <v>25006</v>
      </c>
      <c r="G19" s="102"/>
      <c r="H19" s="102"/>
      <c r="I19" s="102"/>
      <c r="J19" s="8">
        <f t="shared" si="0"/>
        <v>25006</v>
      </c>
    </row>
    <row r="20" spans="1:10" ht="12.75">
      <c r="A20" s="99">
        <v>11</v>
      </c>
      <c r="B20" s="99" t="s">
        <v>690</v>
      </c>
      <c r="C20" s="102"/>
      <c r="D20" s="102"/>
      <c r="E20" s="102"/>
      <c r="F20" s="102">
        <v>3992</v>
      </c>
      <c r="G20" s="102"/>
      <c r="H20" s="102"/>
      <c r="I20" s="102"/>
      <c r="J20" s="8">
        <f t="shared" si="0"/>
        <v>3992</v>
      </c>
    </row>
    <row r="21" spans="1:10" ht="12.75">
      <c r="A21" s="99">
        <v>12</v>
      </c>
      <c r="B21" s="99" t="s">
        <v>691</v>
      </c>
      <c r="C21" s="102"/>
      <c r="D21" s="102"/>
      <c r="E21" s="102"/>
      <c r="F21" s="102"/>
      <c r="G21" s="102"/>
      <c r="H21" s="102"/>
      <c r="I21" s="102"/>
      <c r="J21" s="8">
        <f t="shared" si="0"/>
        <v>0</v>
      </c>
    </row>
    <row r="22" spans="1:10" ht="12.75">
      <c r="A22" s="99">
        <v>13</v>
      </c>
      <c r="B22" s="99" t="s">
        <v>594</v>
      </c>
      <c r="C22" s="102"/>
      <c r="D22" s="102"/>
      <c r="E22" s="102"/>
      <c r="F22" s="102"/>
      <c r="G22" s="102"/>
      <c r="H22" s="102"/>
      <c r="I22" s="102"/>
      <c r="J22" s="8">
        <f t="shared" si="0"/>
        <v>0</v>
      </c>
    </row>
    <row r="23" spans="1:10" ht="12.75">
      <c r="A23" s="99">
        <v>14</v>
      </c>
      <c r="B23" s="99" t="s">
        <v>698</v>
      </c>
      <c r="C23" s="102"/>
      <c r="D23" s="102"/>
      <c r="E23" s="102"/>
      <c r="F23" s="102"/>
      <c r="G23" s="102"/>
      <c r="H23" s="102"/>
      <c r="I23" s="102"/>
      <c r="J23" s="8">
        <f t="shared" si="0"/>
        <v>0</v>
      </c>
    </row>
    <row r="24" spans="1:10" ht="12.75">
      <c r="A24" s="99">
        <v>15</v>
      </c>
      <c r="B24" s="99" t="s">
        <v>699</v>
      </c>
      <c r="C24" s="102"/>
      <c r="D24" s="102"/>
      <c r="E24" s="102"/>
      <c r="F24" s="102"/>
      <c r="G24" s="102"/>
      <c r="H24" s="102"/>
      <c r="I24" s="102"/>
      <c r="J24" s="8">
        <f t="shared" si="0"/>
        <v>0</v>
      </c>
    </row>
    <row r="25" spans="1:10" ht="12.75">
      <c r="A25" s="99">
        <v>16</v>
      </c>
      <c r="B25" s="99" t="s">
        <v>731</v>
      </c>
      <c r="C25" s="102"/>
      <c r="D25" s="102"/>
      <c r="E25" s="102"/>
      <c r="F25" s="102"/>
      <c r="G25" s="102"/>
      <c r="H25" s="102"/>
      <c r="I25" s="102"/>
      <c r="J25" s="8">
        <f t="shared" si="0"/>
        <v>0</v>
      </c>
    </row>
    <row r="26" spans="1:10" ht="12.75">
      <c r="A26" s="99">
        <v>17</v>
      </c>
      <c r="B26" s="99" t="s">
        <v>732</v>
      </c>
      <c r="C26" s="102"/>
      <c r="D26" s="102"/>
      <c r="E26" s="102"/>
      <c r="F26" s="102"/>
      <c r="G26" s="102"/>
      <c r="H26" s="102"/>
      <c r="I26" s="102"/>
      <c r="J26" s="8">
        <f t="shared" si="0"/>
        <v>0</v>
      </c>
    </row>
    <row r="27" spans="1:10" ht="12.75">
      <c r="A27" s="99">
        <v>18</v>
      </c>
      <c r="B27" s="99" t="s">
        <v>697</v>
      </c>
      <c r="C27" s="102"/>
      <c r="D27" s="102"/>
      <c r="E27" s="102"/>
      <c r="F27" s="102"/>
      <c r="G27" s="102"/>
      <c r="H27" s="102"/>
      <c r="I27" s="102"/>
      <c r="J27" s="8">
        <f t="shared" si="0"/>
        <v>0</v>
      </c>
    </row>
    <row r="28" spans="1:10" ht="12.75">
      <c r="A28" s="99">
        <v>19</v>
      </c>
      <c r="B28" s="99" t="s">
        <v>696</v>
      </c>
      <c r="C28" s="102"/>
      <c r="D28" s="102"/>
      <c r="E28" s="102"/>
      <c r="F28" s="102"/>
      <c r="G28" s="102"/>
      <c r="H28" s="102"/>
      <c r="I28" s="102"/>
      <c r="J28" s="8">
        <f t="shared" si="0"/>
        <v>0</v>
      </c>
    </row>
    <row r="29" spans="1:10" ht="12.75">
      <c r="A29" s="99">
        <v>20</v>
      </c>
      <c r="B29" s="99" t="s">
        <v>606</v>
      </c>
      <c r="C29" s="102">
        <v>2190</v>
      </c>
      <c r="D29" s="102"/>
      <c r="E29" s="102"/>
      <c r="F29" s="102"/>
      <c r="G29" s="102"/>
      <c r="H29" s="102">
        <v>163419</v>
      </c>
      <c r="I29" s="102"/>
      <c r="J29" s="8">
        <f t="shared" si="0"/>
        <v>165609</v>
      </c>
    </row>
    <row r="30" spans="1:10" ht="12.75">
      <c r="A30" s="99">
        <v>21</v>
      </c>
      <c r="B30" s="99" t="s">
        <v>695</v>
      </c>
      <c r="C30" s="102"/>
      <c r="D30" s="102"/>
      <c r="E30" s="102"/>
      <c r="F30" s="102"/>
      <c r="G30" s="102"/>
      <c r="H30" s="102"/>
      <c r="I30" s="102"/>
      <c r="J30" s="8">
        <f t="shared" si="0"/>
        <v>0</v>
      </c>
    </row>
    <row r="31" spans="1:10" ht="12.75">
      <c r="A31" s="99">
        <v>22</v>
      </c>
      <c r="B31" s="99" t="s">
        <v>600</v>
      </c>
      <c r="C31" s="102"/>
      <c r="D31" s="102"/>
      <c r="E31" s="102"/>
      <c r="F31" s="102"/>
      <c r="G31" s="102"/>
      <c r="H31" s="102"/>
      <c r="I31" s="102"/>
      <c r="J31" s="8">
        <f t="shared" si="0"/>
        <v>0</v>
      </c>
    </row>
    <row r="32" spans="1:10" ht="12.75">
      <c r="A32" s="99">
        <v>23</v>
      </c>
      <c r="B32" s="99" t="s">
        <v>694</v>
      </c>
      <c r="C32" s="102"/>
      <c r="D32" s="102"/>
      <c r="E32" s="102"/>
      <c r="F32" s="102">
        <v>12996</v>
      </c>
      <c r="G32" s="102"/>
      <c r="H32" s="102"/>
      <c r="I32" s="102"/>
      <c r="J32" s="8">
        <f t="shared" si="0"/>
        <v>12996</v>
      </c>
    </row>
    <row r="33" spans="1:10" ht="12.75">
      <c r="A33" s="99">
        <v>24</v>
      </c>
      <c r="B33" s="99" t="s">
        <v>602</v>
      </c>
      <c r="C33" s="102"/>
      <c r="D33" s="102"/>
      <c r="E33" s="102">
        <v>113677</v>
      </c>
      <c r="F33" s="102">
        <v>53984</v>
      </c>
      <c r="G33" s="102"/>
      <c r="H33" s="102">
        <v>7000</v>
      </c>
      <c r="I33" s="102"/>
      <c r="J33" s="8">
        <f t="shared" si="0"/>
        <v>174661</v>
      </c>
    </row>
    <row r="34" spans="1:10" ht="12.75">
      <c r="A34" s="99">
        <v>25</v>
      </c>
      <c r="B34" s="99" t="s">
        <v>733</v>
      </c>
      <c r="C34" s="102"/>
      <c r="D34" s="102">
        <v>308400</v>
      </c>
      <c r="E34" s="102"/>
      <c r="F34" s="102"/>
      <c r="G34" s="102"/>
      <c r="H34" s="102"/>
      <c r="I34" s="102"/>
      <c r="J34" s="8">
        <f t="shared" si="0"/>
        <v>308400</v>
      </c>
    </row>
    <row r="35" spans="1:10" ht="12.75">
      <c r="A35" s="99">
        <v>26</v>
      </c>
      <c r="B35" s="99" t="s">
        <v>693</v>
      </c>
      <c r="C35" s="102"/>
      <c r="D35" s="102"/>
      <c r="E35" s="102"/>
      <c r="F35" s="102"/>
      <c r="G35" s="102"/>
      <c r="H35" s="102"/>
      <c r="I35" s="102"/>
      <c r="J35" s="8">
        <f t="shared" si="0"/>
        <v>0</v>
      </c>
    </row>
    <row r="36" spans="1:10" ht="12.75">
      <c r="A36" s="99">
        <v>27</v>
      </c>
      <c r="B36" s="99" t="s">
        <v>737</v>
      </c>
      <c r="C36" s="102"/>
      <c r="D36" s="102"/>
      <c r="E36" s="102"/>
      <c r="F36" s="102"/>
      <c r="G36" s="102"/>
      <c r="H36" s="102"/>
      <c r="I36" s="102">
        <v>133113</v>
      </c>
      <c r="J36" s="8">
        <f t="shared" si="0"/>
        <v>133113</v>
      </c>
    </row>
    <row r="37" spans="1:10" ht="12.75">
      <c r="A37" s="99">
        <v>28</v>
      </c>
      <c r="B37" s="99" t="s">
        <v>692</v>
      </c>
      <c r="C37" s="102"/>
      <c r="D37" s="102"/>
      <c r="E37" s="102"/>
      <c r="F37" s="102"/>
      <c r="G37" s="102"/>
      <c r="H37" s="102"/>
      <c r="I37" s="102"/>
      <c r="J37" s="8">
        <f t="shared" si="0"/>
        <v>0</v>
      </c>
    </row>
    <row r="38" spans="1:10" ht="12.75">
      <c r="A38" s="99">
        <v>29</v>
      </c>
      <c r="B38" s="99" t="s">
        <v>604</v>
      </c>
      <c r="C38" s="102"/>
      <c r="D38" s="102"/>
      <c r="E38" s="102"/>
      <c r="F38" s="102"/>
      <c r="G38" s="102"/>
      <c r="H38" s="102"/>
      <c r="I38" s="102"/>
      <c r="J38" s="8">
        <f t="shared" si="0"/>
        <v>0</v>
      </c>
    </row>
    <row r="39" spans="1:10" ht="12.75">
      <c r="A39" s="99">
        <v>30</v>
      </c>
      <c r="B39" s="99" t="s">
        <v>664</v>
      </c>
      <c r="C39" s="102">
        <v>53260</v>
      </c>
      <c r="D39" s="102"/>
      <c r="E39" s="102"/>
      <c r="F39" s="102"/>
      <c r="G39" s="102"/>
      <c r="H39" s="102"/>
      <c r="I39" s="102"/>
      <c r="J39" s="8">
        <f t="shared" si="0"/>
        <v>53260</v>
      </c>
    </row>
    <row r="40" spans="1:10" ht="12.75">
      <c r="A40" s="99"/>
      <c r="B40" s="97" t="s">
        <v>138</v>
      </c>
      <c r="C40" s="98">
        <f>SUM(C10:C39)</f>
        <v>91009</v>
      </c>
      <c r="D40" s="98">
        <f aca="true" t="shared" si="1" ref="D40:I40">SUM(D10:D39)</f>
        <v>308400</v>
      </c>
      <c r="E40" s="98">
        <f t="shared" si="1"/>
        <v>113677</v>
      </c>
      <c r="F40" s="98">
        <f t="shared" si="1"/>
        <v>95978</v>
      </c>
      <c r="G40" s="98">
        <f t="shared" si="1"/>
        <v>0</v>
      </c>
      <c r="H40" s="98">
        <f t="shared" si="1"/>
        <v>835886</v>
      </c>
      <c r="I40" s="98">
        <f t="shared" si="1"/>
        <v>133113</v>
      </c>
      <c r="J40" s="98">
        <f t="shared" si="0"/>
        <v>1578063</v>
      </c>
    </row>
    <row r="41" spans="1:10" ht="12.75">
      <c r="A41" s="99">
        <v>31</v>
      </c>
      <c r="B41" s="99" t="s">
        <v>611</v>
      </c>
      <c r="C41" s="102"/>
      <c r="D41" s="102"/>
      <c r="E41" s="102"/>
      <c r="F41" s="102"/>
      <c r="G41" s="102"/>
      <c r="H41" s="102"/>
      <c r="I41" s="102"/>
      <c r="J41" s="8"/>
    </row>
    <row r="42" spans="1:10" ht="12.75">
      <c r="A42" s="99">
        <v>32</v>
      </c>
      <c r="B42" s="99" t="s">
        <v>702</v>
      </c>
      <c r="C42" s="102"/>
      <c r="D42" s="102"/>
      <c r="E42" s="102"/>
      <c r="F42" s="102"/>
      <c r="G42" s="102"/>
      <c r="H42" s="102"/>
      <c r="I42" s="102"/>
      <c r="J42" s="8"/>
    </row>
    <row r="43" spans="1:10" ht="12.75">
      <c r="A43" s="99">
        <v>33</v>
      </c>
      <c r="B43" s="99" t="s">
        <v>613</v>
      </c>
      <c r="C43" s="102"/>
      <c r="D43" s="102"/>
      <c r="E43" s="102"/>
      <c r="F43" s="102"/>
      <c r="G43" s="102"/>
      <c r="H43" s="102"/>
      <c r="I43" s="102"/>
      <c r="J43" s="8"/>
    </row>
    <row r="44" spans="1:10" ht="12.75">
      <c r="A44" s="99"/>
      <c r="B44" s="97" t="s">
        <v>139</v>
      </c>
      <c r="C44" s="139"/>
      <c r="D44" s="139"/>
      <c r="E44" s="139"/>
      <c r="F44" s="139"/>
      <c r="G44" s="139"/>
      <c r="H44" s="139"/>
      <c r="I44" s="139"/>
      <c r="J44" s="139"/>
    </row>
    <row r="45" spans="1:10" ht="12.75">
      <c r="A45" s="99">
        <v>34</v>
      </c>
      <c r="B45" s="99" t="s">
        <v>703</v>
      </c>
      <c r="C45" s="102"/>
      <c r="D45" s="102"/>
      <c r="E45" s="102"/>
      <c r="F45" s="102"/>
      <c r="G45" s="102"/>
      <c r="H45" s="102"/>
      <c r="I45" s="102"/>
      <c r="J45" s="102"/>
    </row>
    <row r="46" spans="1:10" ht="12.75">
      <c r="A46" s="99">
        <v>35</v>
      </c>
      <c r="B46" s="99" t="s">
        <v>704</v>
      </c>
      <c r="C46" s="102"/>
      <c r="D46" s="102"/>
      <c r="E46" s="102"/>
      <c r="F46" s="102"/>
      <c r="G46" s="102"/>
      <c r="H46" s="102"/>
      <c r="I46" s="102"/>
      <c r="J46" s="8"/>
    </row>
    <row r="47" spans="1:10" ht="12.75">
      <c r="A47" s="99">
        <v>36</v>
      </c>
      <c r="B47" s="99" t="s">
        <v>705</v>
      </c>
      <c r="C47" s="8"/>
      <c r="D47" s="8"/>
      <c r="E47" s="8"/>
      <c r="F47" s="8"/>
      <c r="G47" s="8"/>
      <c r="H47" s="8"/>
      <c r="I47" s="8"/>
      <c r="J47" s="8"/>
    </row>
    <row r="48" spans="1:10" ht="12.75">
      <c r="A48" s="99">
        <v>37</v>
      </c>
      <c r="B48" s="99" t="s">
        <v>140</v>
      </c>
      <c r="C48" s="102"/>
      <c r="D48" s="102"/>
      <c r="E48" s="102"/>
      <c r="F48" s="102"/>
      <c r="G48" s="102"/>
      <c r="H48" s="102"/>
      <c r="I48" s="102"/>
      <c r="J48" s="8"/>
    </row>
    <row r="49" spans="1:10" ht="12.75">
      <c r="A49" s="99"/>
      <c r="B49" s="97" t="s">
        <v>141</v>
      </c>
      <c r="C49" s="275"/>
      <c r="D49" s="275"/>
      <c r="E49" s="275"/>
      <c r="F49" s="275"/>
      <c r="G49" s="275"/>
      <c r="H49" s="275"/>
      <c r="I49" s="275"/>
      <c r="J49" s="98"/>
    </row>
    <row r="50" spans="1:10" ht="12.75">
      <c r="A50" s="99"/>
      <c r="B50" s="97" t="s">
        <v>82</v>
      </c>
      <c r="C50" s="98">
        <f>SUM(C40+C44+C49)</f>
        <v>91009</v>
      </c>
      <c r="D50" s="98">
        <f aca="true" t="shared" si="2" ref="D50:J50">SUM(D40+D44+D49)</f>
        <v>308400</v>
      </c>
      <c r="E50" s="98">
        <f t="shared" si="2"/>
        <v>113677</v>
      </c>
      <c r="F50" s="98">
        <f t="shared" si="2"/>
        <v>95978</v>
      </c>
      <c r="G50" s="98">
        <f t="shared" si="2"/>
        <v>0</v>
      </c>
      <c r="H50" s="98">
        <f t="shared" si="2"/>
        <v>835886</v>
      </c>
      <c r="I50" s="98">
        <f t="shared" si="2"/>
        <v>133113</v>
      </c>
      <c r="J50" s="98">
        <f t="shared" si="2"/>
        <v>1578063</v>
      </c>
    </row>
    <row r="51" spans="1:10" ht="12.75">
      <c r="A51" s="99"/>
      <c r="B51" s="5"/>
      <c r="C51" s="8"/>
      <c r="D51" s="8"/>
      <c r="E51" s="8"/>
      <c r="F51" s="8"/>
      <c r="G51" s="8"/>
      <c r="H51" s="8"/>
      <c r="I51" s="8"/>
      <c r="J51" s="8"/>
    </row>
    <row r="52" spans="1:10" ht="12.75" hidden="1">
      <c r="A52" s="99"/>
      <c r="B52" s="99"/>
      <c r="C52" s="102"/>
      <c r="D52" s="102"/>
      <c r="E52" s="102"/>
      <c r="F52" s="102"/>
      <c r="G52" s="102"/>
      <c r="H52" s="102"/>
      <c r="I52" s="102"/>
      <c r="J52" s="8"/>
    </row>
    <row r="53" spans="1:10" ht="12.75" hidden="1">
      <c r="A53" s="99"/>
      <c r="B53" s="99"/>
      <c r="C53" s="102"/>
      <c r="D53" s="102"/>
      <c r="E53" s="102"/>
      <c r="F53" s="102"/>
      <c r="G53" s="102"/>
      <c r="H53" s="102"/>
      <c r="I53" s="102"/>
      <c r="J53" s="8"/>
    </row>
    <row r="54" spans="1:10" ht="12.75" hidden="1">
      <c r="A54" s="99"/>
      <c r="B54" s="99"/>
      <c r="C54" s="102"/>
      <c r="D54" s="102"/>
      <c r="E54" s="102"/>
      <c r="F54" s="102"/>
      <c r="G54" s="102"/>
      <c r="H54" s="102"/>
      <c r="I54" s="102"/>
      <c r="J54" s="8"/>
    </row>
    <row r="55" spans="1:10" ht="12.75" hidden="1">
      <c r="A55" s="99"/>
      <c r="B55" s="99"/>
      <c r="C55" s="102"/>
      <c r="D55" s="102"/>
      <c r="E55" s="102"/>
      <c r="F55" s="102"/>
      <c r="G55" s="102"/>
      <c r="H55" s="102"/>
      <c r="I55" s="102"/>
      <c r="J55" s="8"/>
    </row>
    <row r="56" spans="1:10" ht="12.75" hidden="1">
      <c r="A56" s="99"/>
      <c r="B56" s="99"/>
      <c r="C56" s="102"/>
      <c r="D56" s="102"/>
      <c r="E56" s="102"/>
      <c r="F56" s="102"/>
      <c r="G56" s="102"/>
      <c r="H56" s="102"/>
      <c r="I56" s="102"/>
      <c r="J56" s="8"/>
    </row>
    <row r="57" spans="1:10" ht="12.75" hidden="1">
      <c r="A57" s="99"/>
      <c r="B57" s="99"/>
      <c r="C57" s="102"/>
      <c r="D57" s="102"/>
      <c r="E57" s="102"/>
      <c r="F57" s="102"/>
      <c r="G57" s="102"/>
      <c r="H57" s="102"/>
      <c r="I57" s="102"/>
      <c r="J57" s="8"/>
    </row>
    <row r="58" spans="1:10" ht="12.75" hidden="1">
      <c r="A58" s="99"/>
      <c r="B58" s="7"/>
      <c r="C58" s="8"/>
      <c r="D58" s="8"/>
      <c r="E58" s="8"/>
      <c r="F58" s="8"/>
      <c r="G58" s="8"/>
      <c r="H58" s="8"/>
      <c r="I58" s="8"/>
      <c r="J58" s="8"/>
    </row>
    <row r="59" spans="1:10" ht="12.75">
      <c r="A59" s="99"/>
      <c r="B59" s="5"/>
      <c r="C59" s="5"/>
      <c r="D59" s="5"/>
      <c r="E59" s="5"/>
      <c r="F59" s="5"/>
      <c r="G59" s="5"/>
      <c r="H59" s="5"/>
      <c r="I59" s="5"/>
      <c r="J59" s="5"/>
    </row>
  </sheetData>
  <mergeCells count="11">
    <mergeCell ref="A7:B9"/>
    <mergeCell ref="A5:J5"/>
    <mergeCell ref="C8:C9"/>
    <mergeCell ref="D8:D9"/>
    <mergeCell ref="E8:E9"/>
    <mergeCell ref="F8:F9"/>
    <mergeCell ref="G8:G9"/>
    <mergeCell ref="H8:H9"/>
    <mergeCell ref="J8:J9"/>
    <mergeCell ref="C7:G7"/>
    <mergeCell ref="I8:I9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Pénzügy</cp:lastModifiedBy>
  <cp:lastPrinted>2014-06-23T13:41:19Z</cp:lastPrinted>
  <dcterms:created xsi:type="dcterms:W3CDTF">1997-01-17T14:02:09Z</dcterms:created>
  <dcterms:modified xsi:type="dcterms:W3CDTF">2014-06-25T06:42:11Z</dcterms:modified>
  <cp:category/>
  <cp:version/>
  <cp:contentType/>
  <cp:contentStatus/>
</cp:coreProperties>
</file>